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5us\Documents\"/>
    </mc:Choice>
  </mc:AlternateContent>
  <bookViews>
    <workbookView xWindow="0" yWindow="0" windowWidth="14370" windowHeight="7530"/>
  </bookViews>
  <sheets>
    <sheet name="ELEC SC1" sheetId="4" r:id="rId1"/>
    <sheet name="ELEC SC2" sheetId="5" r:id="rId2"/>
    <sheet name="ELEC SC6" sheetId="7" r:id="rId3"/>
    <sheet name="GAS SC12" sheetId="8" r:id="rId4"/>
    <sheet name="GAS SC13" sheetId="9" r:id="rId5"/>
    <sheet name="GAS SC6" sheetId="10" r:id="rId6"/>
  </sheets>
  <calcPr calcId="171026"/>
</workbook>
</file>

<file path=xl/calcChain.xml><?xml version="1.0" encoding="utf-8"?>
<calcChain xmlns="http://schemas.openxmlformats.org/spreadsheetml/2006/main">
  <c r="C39" i="8" l="1"/>
  <c r="D39" i="8"/>
  <c r="E39" i="8"/>
  <c r="B24" i="10"/>
  <c r="D24" i="10"/>
  <c r="E24" i="10"/>
  <c r="A27" i="10"/>
  <c r="C26" i="10"/>
  <c r="D26" i="10"/>
  <c r="E26" i="10"/>
  <c r="C27" i="10"/>
  <c r="D27" i="10"/>
  <c r="E27" i="10"/>
  <c r="C30" i="10"/>
  <c r="D30" i="10"/>
  <c r="E30" i="10"/>
  <c r="C32" i="10"/>
  <c r="D32" i="10"/>
  <c r="E32" i="10"/>
  <c r="C34" i="10"/>
  <c r="D34" i="10"/>
  <c r="E34" i="10"/>
  <c r="C36" i="10"/>
  <c r="D36" i="10"/>
  <c r="E36" i="10"/>
  <c r="C38" i="10"/>
  <c r="D38" i="10"/>
  <c r="E38" i="10"/>
  <c r="C40" i="10"/>
  <c r="D40" i="10"/>
  <c r="E40" i="10"/>
  <c r="C42" i="10"/>
  <c r="D42" i="10"/>
  <c r="E42" i="10"/>
  <c r="C44" i="10"/>
  <c r="D44" i="10"/>
  <c r="E44" i="10"/>
  <c r="E46" i="10"/>
  <c r="E47" i="10"/>
  <c r="E48" i="10"/>
  <c r="J24" i="10"/>
  <c r="K24" i="10"/>
  <c r="L24" i="10"/>
  <c r="L46" i="10"/>
  <c r="L47" i="10"/>
  <c r="L48" i="10"/>
  <c r="E50" i="10"/>
  <c r="B63" i="10"/>
  <c r="D63" i="10"/>
  <c r="E63" i="10"/>
  <c r="C65" i="10"/>
  <c r="D65" i="10"/>
  <c r="E65" i="10"/>
  <c r="C66" i="10"/>
  <c r="D66" i="10"/>
  <c r="E66" i="10"/>
  <c r="C69" i="10"/>
  <c r="D69" i="10"/>
  <c r="E69" i="10"/>
  <c r="C71" i="10"/>
  <c r="D71" i="10"/>
  <c r="E71" i="10"/>
  <c r="C73" i="10"/>
  <c r="D73" i="10"/>
  <c r="E73" i="10"/>
  <c r="C75" i="10"/>
  <c r="D75" i="10"/>
  <c r="E75" i="10"/>
  <c r="C77" i="10"/>
  <c r="D77" i="10"/>
  <c r="E77" i="10"/>
  <c r="C79" i="10"/>
  <c r="D79" i="10"/>
  <c r="E79" i="10"/>
  <c r="C81" i="10"/>
  <c r="D81" i="10"/>
  <c r="E81" i="10"/>
  <c r="E83" i="10"/>
  <c r="E84" i="10"/>
  <c r="E85" i="10"/>
  <c r="J65" i="10"/>
  <c r="L65" i="10"/>
  <c r="L83" i="10"/>
  <c r="L85" i="10"/>
  <c r="J63" i="10"/>
  <c r="K63" i="10"/>
  <c r="L63" i="10"/>
  <c r="L77" i="10"/>
  <c r="L78" i="10"/>
  <c r="L79" i="10"/>
  <c r="E87" i="10"/>
  <c r="E88" i="10"/>
  <c r="B24" i="9"/>
  <c r="D24" i="9"/>
  <c r="E24" i="9"/>
  <c r="A27" i="9"/>
  <c r="C26" i="9"/>
  <c r="D26" i="9"/>
  <c r="E26" i="9"/>
  <c r="C27" i="9"/>
  <c r="D27" i="9"/>
  <c r="E27" i="9"/>
  <c r="C31" i="9"/>
  <c r="D31" i="9"/>
  <c r="E31" i="9"/>
  <c r="C33" i="9"/>
  <c r="D33" i="9"/>
  <c r="E33" i="9"/>
  <c r="C35" i="9"/>
  <c r="D35" i="9"/>
  <c r="E35" i="9"/>
  <c r="C37" i="9"/>
  <c r="D37" i="9"/>
  <c r="E37" i="9"/>
  <c r="C39" i="9"/>
  <c r="D39" i="9"/>
  <c r="E39" i="9"/>
  <c r="C41" i="9"/>
  <c r="D41" i="9"/>
  <c r="E41" i="9"/>
  <c r="C43" i="9"/>
  <c r="D43" i="9"/>
  <c r="E43" i="9"/>
  <c r="C45" i="9"/>
  <c r="D45" i="9"/>
  <c r="E45" i="9"/>
  <c r="E47" i="9"/>
  <c r="E48" i="9"/>
  <c r="E49" i="9"/>
  <c r="J24" i="9"/>
  <c r="K24" i="9"/>
  <c r="L24" i="9"/>
  <c r="L47" i="9"/>
  <c r="L48" i="9"/>
  <c r="L49" i="9"/>
  <c r="E51" i="9"/>
  <c r="E52" i="9"/>
  <c r="J64" i="9"/>
  <c r="L64" i="9"/>
  <c r="L83" i="9"/>
  <c r="L85" i="9"/>
  <c r="E89" i="9"/>
  <c r="J61" i="9"/>
  <c r="K61" i="9"/>
  <c r="L61" i="9"/>
  <c r="L77" i="9"/>
  <c r="L78" i="9"/>
  <c r="L79" i="9"/>
  <c r="B61" i="9"/>
  <c r="D61" i="9"/>
  <c r="E61" i="9"/>
  <c r="C63" i="9"/>
  <c r="D63" i="9"/>
  <c r="E63" i="9"/>
  <c r="A64" i="9"/>
  <c r="C64" i="9"/>
  <c r="D64" i="9"/>
  <c r="E64" i="9"/>
  <c r="C68" i="9"/>
  <c r="D68" i="9"/>
  <c r="E68" i="9"/>
  <c r="C70" i="9"/>
  <c r="D70" i="9"/>
  <c r="E70" i="9"/>
  <c r="C72" i="9"/>
  <c r="D72" i="9"/>
  <c r="E72" i="9"/>
  <c r="C74" i="9"/>
  <c r="D74" i="9"/>
  <c r="E74" i="9"/>
  <c r="C76" i="9"/>
  <c r="D76" i="9"/>
  <c r="E76" i="9"/>
  <c r="C78" i="9"/>
  <c r="D78" i="9"/>
  <c r="E78" i="9"/>
  <c r="C81" i="9"/>
  <c r="D81" i="9"/>
  <c r="E81" i="9"/>
  <c r="E83" i="9"/>
  <c r="E84" i="9"/>
  <c r="E85" i="9"/>
  <c r="B64" i="8"/>
  <c r="D64" i="8"/>
  <c r="E64" i="8"/>
  <c r="A67" i="8"/>
  <c r="C66" i="8"/>
  <c r="D66" i="8"/>
  <c r="E66" i="8"/>
  <c r="C64" i="8"/>
  <c r="C67" i="8"/>
  <c r="D67" i="8"/>
  <c r="E67" i="8"/>
  <c r="C70" i="8"/>
  <c r="D70" i="8"/>
  <c r="E70" i="8"/>
  <c r="C72" i="8"/>
  <c r="D72" i="8"/>
  <c r="E72" i="8"/>
  <c r="C75" i="8"/>
  <c r="D75" i="8"/>
  <c r="E75" i="8"/>
  <c r="C77" i="8"/>
  <c r="D77" i="8"/>
  <c r="E77" i="8"/>
  <c r="C79" i="8"/>
  <c r="D79" i="8"/>
  <c r="E79" i="8"/>
  <c r="C81" i="8"/>
  <c r="D81" i="8"/>
  <c r="E81" i="8"/>
  <c r="C83" i="8"/>
  <c r="D83" i="8"/>
  <c r="E83" i="8"/>
  <c r="E85" i="8"/>
  <c r="E86" i="8"/>
  <c r="E87" i="8"/>
  <c r="J64" i="8"/>
  <c r="L64" i="8"/>
  <c r="L85" i="8"/>
  <c r="L87" i="8"/>
  <c r="J66" i="8"/>
  <c r="K66" i="8"/>
  <c r="L66" i="8"/>
  <c r="L80" i="8"/>
  <c r="L81" i="8"/>
  <c r="L82" i="8"/>
  <c r="E89" i="8"/>
  <c r="E90" i="8"/>
  <c r="J24" i="8"/>
  <c r="K24" i="8"/>
  <c r="L24" i="8"/>
  <c r="L47" i="8"/>
  <c r="L48" i="8"/>
  <c r="L49" i="8"/>
  <c r="C45" i="8"/>
  <c r="D45" i="8"/>
  <c r="E45" i="8"/>
  <c r="C43" i="8"/>
  <c r="D43" i="8"/>
  <c r="E43" i="8"/>
  <c r="C41" i="8"/>
  <c r="D41" i="8"/>
  <c r="E41" i="8"/>
  <c r="C37" i="8"/>
  <c r="D37" i="8"/>
  <c r="E37" i="8"/>
  <c r="C35" i="8"/>
  <c r="D35" i="8"/>
  <c r="E35" i="8"/>
  <c r="C32" i="8"/>
  <c r="D32" i="8"/>
  <c r="E32" i="8"/>
  <c r="C30" i="8"/>
  <c r="D30" i="8"/>
  <c r="E30" i="8"/>
  <c r="A27" i="8"/>
  <c r="C26" i="8"/>
  <c r="C24" i="8"/>
  <c r="C27" i="8"/>
  <c r="D27" i="8"/>
  <c r="E27" i="8"/>
  <c r="D26" i="8"/>
  <c r="E26" i="8"/>
  <c r="B24" i="8"/>
  <c r="D24" i="8"/>
  <c r="E24" i="8"/>
  <c r="I60" i="4"/>
  <c r="K60" i="4"/>
  <c r="K75" i="4"/>
  <c r="K77" i="4"/>
  <c r="I58" i="4"/>
  <c r="J58" i="4"/>
  <c r="K58" i="4"/>
  <c r="K70" i="4"/>
  <c r="K71" i="4"/>
  <c r="K72" i="4"/>
  <c r="C58" i="4"/>
  <c r="D58" i="4"/>
  <c r="E58" i="4"/>
  <c r="C60" i="4"/>
  <c r="D60" i="4"/>
  <c r="E60" i="4"/>
  <c r="C62" i="4"/>
  <c r="D62" i="4"/>
  <c r="E62" i="4"/>
  <c r="C64" i="4"/>
  <c r="D64" i="4"/>
  <c r="E64" i="4"/>
  <c r="C66" i="4"/>
  <c r="D66" i="4"/>
  <c r="E66" i="4"/>
  <c r="C68" i="4"/>
  <c r="D68" i="4"/>
  <c r="E68" i="4"/>
  <c r="C70" i="4"/>
  <c r="D70" i="4"/>
  <c r="E70" i="4"/>
  <c r="C72" i="4"/>
  <c r="D72" i="4"/>
  <c r="E72" i="4"/>
  <c r="E75" i="4"/>
  <c r="E76" i="4"/>
  <c r="E77" i="4"/>
  <c r="I23" i="4"/>
  <c r="J23" i="4"/>
  <c r="K23" i="4"/>
  <c r="I25" i="4"/>
  <c r="K25" i="4"/>
  <c r="I27" i="4"/>
  <c r="K27" i="4"/>
  <c r="K41" i="4"/>
  <c r="K42" i="4"/>
  <c r="K43" i="4"/>
  <c r="C23" i="4"/>
  <c r="D23" i="4"/>
  <c r="E23" i="4"/>
  <c r="C25" i="4"/>
  <c r="D25" i="4"/>
  <c r="E25" i="4"/>
  <c r="C27" i="4"/>
  <c r="D27" i="4"/>
  <c r="E27" i="4"/>
  <c r="C29" i="4"/>
  <c r="D29" i="4"/>
  <c r="E29" i="4"/>
  <c r="C31" i="4"/>
  <c r="D31" i="4"/>
  <c r="E31" i="4"/>
  <c r="C33" i="4"/>
  <c r="D33" i="4"/>
  <c r="E33" i="4"/>
  <c r="C35" i="4"/>
  <c r="D35" i="4"/>
  <c r="E35" i="4"/>
  <c r="C37" i="4"/>
  <c r="D37" i="4"/>
  <c r="E37" i="4"/>
  <c r="C39" i="4"/>
  <c r="D39" i="4"/>
  <c r="E39" i="4"/>
  <c r="E41" i="4"/>
  <c r="E42" i="4"/>
  <c r="E43" i="4"/>
  <c r="A66" i="10"/>
  <c r="E93" i="8"/>
  <c r="K86" i="7"/>
  <c r="E83" i="5"/>
  <c r="K71" i="5"/>
  <c r="E83" i="4"/>
  <c r="E91" i="10"/>
  <c r="C63" i="10"/>
  <c r="C24" i="10"/>
  <c r="E92" i="9"/>
  <c r="C24" i="9"/>
  <c r="C61" i="9"/>
  <c r="E55" i="9"/>
  <c r="C67" i="10"/>
  <c r="C66" i="9"/>
  <c r="C28" i="10"/>
  <c r="C70" i="7"/>
  <c r="D70" i="7"/>
  <c r="E70" i="7"/>
  <c r="C30" i="7"/>
  <c r="D30" i="7"/>
  <c r="E30" i="7"/>
  <c r="I72" i="7"/>
  <c r="K72" i="7"/>
  <c r="K90" i="7"/>
  <c r="K92" i="7"/>
  <c r="E98" i="7"/>
  <c r="F65" i="9"/>
  <c r="C68" i="8"/>
  <c r="F67" i="8"/>
  <c r="I70" i="7"/>
  <c r="J70" i="7"/>
  <c r="K70" i="7"/>
  <c r="K85" i="7"/>
  <c r="K87" i="7"/>
  <c r="C85" i="7"/>
  <c r="D85" i="7"/>
  <c r="E85" i="7"/>
  <c r="C77" i="7"/>
  <c r="D77" i="7"/>
  <c r="E77" i="7"/>
  <c r="C88" i="7"/>
  <c r="D88" i="7"/>
  <c r="E88" i="7"/>
  <c r="C87" i="7"/>
  <c r="D87" i="7"/>
  <c r="E87" i="7"/>
  <c r="C83" i="7"/>
  <c r="D83" i="7"/>
  <c r="E83" i="7"/>
  <c r="C82" i="7"/>
  <c r="D82" i="7"/>
  <c r="E82" i="7"/>
  <c r="C80" i="7"/>
  <c r="D80" i="7"/>
  <c r="E80" i="7"/>
  <c r="C79" i="7"/>
  <c r="D79" i="7"/>
  <c r="E79" i="7"/>
  <c r="C75" i="7"/>
  <c r="D75" i="7"/>
  <c r="E75" i="7"/>
  <c r="C74" i="7"/>
  <c r="D74" i="7"/>
  <c r="E74" i="7"/>
  <c r="C72" i="7"/>
  <c r="D72" i="7"/>
  <c r="E72" i="7"/>
  <c r="E90" i="7"/>
  <c r="E91" i="7"/>
  <c r="E92" i="7"/>
  <c r="I36" i="7"/>
  <c r="J36" i="7"/>
  <c r="K36" i="7"/>
  <c r="I34" i="7"/>
  <c r="J34" i="7"/>
  <c r="K34" i="7"/>
  <c r="I33" i="7"/>
  <c r="J33" i="7"/>
  <c r="K33" i="7"/>
  <c r="I31" i="7"/>
  <c r="J31" i="7"/>
  <c r="K31" i="7"/>
  <c r="I30" i="7"/>
  <c r="J30" i="7"/>
  <c r="K30" i="7"/>
  <c r="D45" i="7"/>
  <c r="C32" i="7"/>
  <c r="D32" i="7"/>
  <c r="E32" i="7"/>
  <c r="C34" i="7"/>
  <c r="D34" i="7"/>
  <c r="E34" i="7"/>
  <c r="C35" i="7"/>
  <c r="D35" i="7"/>
  <c r="E35" i="7"/>
  <c r="C37" i="7"/>
  <c r="D37" i="7"/>
  <c r="E37" i="7"/>
  <c r="C39" i="7"/>
  <c r="D39" i="7"/>
  <c r="E39" i="7"/>
  <c r="C40" i="7"/>
  <c r="D40" i="7"/>
  <c r="E40" i="7"/>
  <c r="C42" i="7"/>
  <c r="D42" i="7"/>
  <c r="E42" i="7"/>
  <c r="C43" i="7"/>
  <c r="D43" i="7"/>
  <c r="E43" i="7"/>
  <c r="C45" i="7"/>
  <c r="E45" i="7"/>
  <c r="C46" i="7"/>
  <c r="D46" i="7"/>
  <c r="E46" i="7"/>
  <c r="C48" i="7"/>
  <c r="D48" i="7"/>
  <c r="E48" i="7"/>
  <c r="C50" i="7"/>
  <c r="D50" i="7"/>
  <c r="E50" i="7"/>
  <c r="C51" i="7"/>
  <c r="D51" i="7"/>
  <c r="E51" i="7"/>
  <c r="E53" i="7"/>
  <c r="E54" i="7"/>
  <c r="E55" i="7"/>
  <c r="I60" i="5"/>
  <c r="C58" i="5"/>
  <c r="D58" i="5"/>
  <c r="E58" i="5"/>
  <c r="I58" i="5"/>
  <c r="J58" i="5"/>
  <c r="K58" i="5"/>
  <c r="K70" i="5"/>
  <c r="K72" i="5"/>
  <c r="C72" i="5"/>
  <c r="D72" i="5"/>
  <c r="E72" i="5"/>
  <c r="C70" i="5"/>
  <c r="D70" i="5"/>
  <c r="E70" i="5"/>
  <c r="C68" i="5"/>
  <c r="D68" i="5"/>
  <c r="E68" i="5"/>
  <c r="C66" i="5"/>
  <c r="D66" i="5"/>
  <c r="E66" i="5"/>
  <c r="C64" i="5"/>
  <c r="D64" i="5"/>
  <c r="E64" i="5"/>
  <c r="C62" i="5"/>
  <c r="D62" i="5"/>
  <c r="E62" i="5"/>
  <c r="C60" i="5"/>
  <c r="D60" i="5"/>
  <c r="E60" i="5"/>
  <c r="C39" i="5"/>
  <c r="D39" i="5"/>
  <c r="E39" i="5"/>
  <c r="C37" i="5"/>
  <c r="D37" i="5"/>
  <c r="E37" i="5"/>
  <c r="C35" i="5"/>
  <c r="D35" i="5"/>
  <c r="E35" i="5"/>
  <c r="C33" i="5"/>
  <c r="D33" i="5"/>
  <c r="E33" i="5"/>
  <c r="C31" i="5"/>
  <c r="D31" i="5"/>
  <c r="E31" i="5"/>
  <c r="C29" i="5"/>
  <c r="D29" i="5"/>
  <c r="E29" i="5"/>
  <c r="C27" i="5"/>
  <c r="D27" i="5"/>
  <c r="E27" i="5"/>
  <c r="C25" i="5"/>
  <c r="D25" i="5"/>
  <c r="E25" i="5"/>
  <c r="C23" i="5"/>
  <c r="D23" i="5"/>
  <c r="E23" i="5"/>
  <c r="E76" i="5"/>
  <c r="K60" i="5"/>
  <c r="K75" i="5"/>
  <c r="F28" i="10"/>
  <c r="F67" i="10"/>
  <c r="F28" i="9"/>
  <c r="C29" i="9"/>
  <c r="K54" i="7"/>
  <c r="K77" i="5"/>
  <c r="E80" i="5"/>
  <c r="E89" i="10"/>
  <c r="E92" i="10"/>
  <c r="E75" i="5"/>
  <c r="E77" i="5"/>
  <c r="E51" i="10"/>
  <c r="K53" i="7"/>
  <c r="K55" i="7"/>
  <c r="E57" i="7"/>
  <c r="E58" i="7"/>
  <c r="E79" i="4"/>
  <c r="E80" i="4"/>
  <c r="E79" i="5"/>
  <c r="E59" i="7"/>
  <c r="E62" i="7"/>
  <c r="E94" i="7"/>
  <c r="E95" i="7"/>
  <c r="E52" i="10"/>
  <c r="E55" i="10"/>
  <c r="E96" i="7"/>
  <c r="E99" i="7"/>
  <c r="E81" i="5"/>
  <c r="E84" i="5"/>
  <c r="E53" i="9"/>
  <c r="E88" i="9"/>
  <c r="E56" i="9"/>
  <c r="C28" i="8"/>
  <c r="E48" i="8"/>
  <c r="E47" i="8"/>
  <c r="E49" i="8"/>
  <c r="E90" i="9"/>
  <c r="E93" i="9"/>
  <c r="F27" i="8"/>
  <c r="E51" i="8"/>
  <c r="E52" i="8"/>
  <c r="E53" i="8"/>
  <c r="E56" i="8"/>
  <c r="I27" i="5"/>
  <c r="J27" i="5"/>
  <c r="K27" i="5"/>
  <c r="I25" i="5"/>
  <c r="J25" i="5"/>
  <c r="K25" i="5"/>
  <c r="I23" i="5"/>
  <c r="J23" i="5"/>
  <c r="K23" i="5"/>
  <c r="K42" i="5"/>
  <c r="E42" i="5"/>
  <c r="E91" i="8"/>
  <c r="E94" i="8"/>
  <c r="E45" i="4"/>
  <c r="E46" i="4"/>
  <c r="E81" i="4"/>
  <c r="E84" i="4"/>
  <c r="E41" i="5"/>
  <c r="E43" i="5"/>
  <c r="K41" i="5"/>
  <c r="K43" i="5"/>
  <c r="E45" i="5"/>
  <c r="E46" i="5"/>
  <c r="E47" i="4"/>
  <c r="E50" i="4"/>
  <c r="E47" i="5"/>
  <c r="E50" i="5"/>
</calcChain>
</file>

<file path=xl/sharedStrings.xml><?xml version="1.0" encoding="utf-8"?>
<sst xmlns="http://schemas.openxmlformats.org/spreadsheetml/2006/main" count="547" uniqueCount="98">
  <si>
    <t>CENTRAL HUDSON GAS &amp; ELECTRIC CORPORATION</t>
  </si>
  <si>
    <t>Rates</t>
  </si>
  <si>
    <t>SC 1 - Electric</t>
  </si>
  <si>
    <t>Market Price Charge</t>
  </si>
  <si>
    <t>E115-RA/E100-FS</t>
  </si>
  <si>
    <t>Market Price Adjustment</t>
  </si>
  <si>
    <t>Account No.:</t>
  </si>
  <si>
    <t>Misc. Charge</t>
  </si>
  <si>
    <t>Read Date:</t>
  </si>
  <si>
    <t>8/30/16-9/27/16</t>
  </si>
  <si>
    <t xml:space="preserve">NYS Assessment </t>
  </si>
  <si>
    <t>Usage:</t>
  </si>
  <si>
    <t>RDM Charge</t>
  </si>
  <si>
    <t>Months:</t>
  </si>
  <si>
    <t>SBC/RPS Charge</t>
  </si>
  <si>
    <t>Basic Service Charge</t>
  </si>
  <si>
    <t>Delivery Service Charge</t>
  </si>
  <si>
    <t>MFC Admin Charge</t>
  </si>
  <si>
    <t>MFC Supply Charge</t>
  </si>
  <si>
    <t>Transition Adjustment</t>
  </si>
  <si>
    <t>Bill Credit</t>
  </si>
  <si>
    <t>Commodity Rev Tax</t>
  </si>
  <si>
    <t>Delivery Rev Tax</t>
  </si>
  <si>
    <t xml:space="preserve">Sales Tax </t>
  </si>
  <si>
    <t xml:space="preserve">Delivery </t>
  </si>
  <si>
    <t>Usage</t>
  </si>
  <si>
    <t>Rate</t>
  </si>
  <si>
    <t>TOTAL</t>
  </si>
  <si>
    <t>Commodity</t>
  </si>
  <si>
    <t>Market Price</t>
  </si>
  <si>
    <t>SBC/ RPS Charge</t>
  </si>
  <si>
    <t>NYS Assessment</t>
  </si>
  <si>
    <t>Subtotal Delivery</t>
  </si>
  <si>
    <t>Subtotal Commodity</t>
  </si>
  <si>
    <t>Subtotal Current Charges</t>
  </si>
  <si>
    <t>Sales Tax</t>
  </si>
  <si>
    <t>Grand Total</t>
  </si>
  <si>
    <t>Amount on Bill Tool Calcuator</t>
  </si>
  <si>
    <t>difference</t>
  </si>
  <si>
    <t>Retail Bill</t>
  </si>
  <si>
    <t>ESCO supply charge</t>
  </si>
  <si>
    <t>Subtotal ESCO Commodity</t>
  </si>
  <si>
    <t>SC 2 - Electric</t>
  </si>
  <si>
    <t>E235-RA/E230-FS</t>
  </si>
  <si>
    <t>8/30/16-09/28/2016</t>
  </si>
  <si>
    <t>BASIC SERVICE CHARGE</t>
  </si>
  <si>
    <t>MISC</t>
  </si>
  <si>
    <t>DELIVERY SERVICE CHARGE</t>
  </si>
  <si>
    <t>MFC Admin</t>
  </si>
  <si>
    <t>CUSTOMER BILL CREDIT</t>
  </si>
  <si>
    <t>SBC/ RPS/ EEPS</t>
  </si>
  <si>
    <t>NYS ASSESMENT</t>
  </si>
  <si>
    <t>RDM</t>
  </si>
  <si>
    <t>Sales Tax (only on commodity)</t>
  </si>
  <si>
    <t>SC6 - Time of Use - Electric</t>
  </si>
  <si>
    <t>E615-RA/E600-FS</t>
  </si>
  <si>
    <t>MFC Admin Charge On peak</t>
  </si>
  <si>
    <t>8/25/16-9/23/16</t>
  </si>
  <si>
    <t>MFC Admin Charge Off Peak</t>
  </si>
  <si>
    <t>Usage On Peak:</t>
  </si>
  <si>
    <t>Transition Adjustment On Peak</t>
  </si>
  <si>
    <t>Usage Off Peak:</t>
  </si>
  <si>
    <t>Transition Adjustment Off Peak</t>
  </si>
  <si>
    <t>Market Price Charge On Peak</t>
  </si>
  <si>
    <t>Market Price Charge Off Peak</t>
  </si>
  <si>
    <t>Market Price Adjustment On Peak</t>
  </si>
  <si>
    <t>Market Price Adjustment Off Peak</t>
  </si>
  <si>
    <t>MFC Supply Charge - On Peak</t>
  </si>
  <si>
    <t>MFC Supply Charge - Off Peak</t>
  </si>
  <si>
    <t>RDM Charge- On Peak</t>
  </si>
  <si>
    <t>RDM Charge- Off Peak</t>
  </si>
  <si>
    <t>Delivery Service Charge-On Peak</t>
  </si>
  <si>
    <t>Delivery Service Charge-Off Peak</t>
  </si>
  <si>
    <t>On Peak</t>
  </si>
  <si>
    <t>Off Peak</t>
  </si>
  <si>
    <t>*.01 difference is due to rounding and trucation of the data in the CIS database</t>
  </si>
  <si>
    <t>SC12 - Gas</t>
  </si>
  <si>
    <t>G320-RA/G220-FS</t>
  </si>
  <si>
    <t>8/12/16-9/12/16</t>
  </si>
  <si>
    <t>Delivery Charge</t>
  </si>
  <si>
    <t>Next</t>
  </si>
  <si>
    <t>Balance</t>
  </si>
  <si>
    <t>TDA</t>
  </si>
  <si>
    <t>Gas Supply Charge</t>
  </si>
  <si>
    <t>Weather Normalization (Oct-May)</t>
  </si>
  <si>
    <t>Delivery</t>
  </si>
  <si>
    <t>Total</t>
  </si>
  <si>
    <t>Weather Normalization</t>
  </si>
  <si>
    <t>ESCO supply chrg</t>
  </si>
  <si>
    <t>Prorated Rate</t>
  </si>
  <si>
    <t>G420-RA/G220-FS</t>
  </si>
  <si>
    <t>8/18/16-9/21/16</t>
  </si>
  <si>
    <t>Delivery Charges</t>
  </si>
  <si>
    <t xml:space="preserve">Next </t>
  </si>
  <si>
    <t>G500-RA/G250-FS</t>
  </si>
  <si>
    <t>8/19/19-9/20/16</t>
  </si>
  <si>
    <t>GSC</t>
  </si>
  <si>
    <t>*.02 difference is due to rounding and trucation of the data in the CIS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</si>
</sst>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44" formatCode="_(&quot;$&quot;* #,##0.00_);_(&quot;$&quot;* \(#,##0.00\);_(&quot;$&quot;* &quot;-&quot;??_);_(@_)"/>
    <numFmt numFmtId="164" formatCode="0.00000"/>
    <numFmt numFmtId="165" formatCode="&quot;$&quot;#,##0.00000_);\(&quot;$&quot;#,##0.00000\)"/>
    <numFmt numFmtId="166" formatCode="0.00000_);\(0.00000\)"/>
    <numFmt numFmtId="167" formatCode="0.0"/>
    <numFmt numFmtId="168" formatCode="#,##0.00000_);\(#,##0.00000\)"/>
    <numFmt numFmtId="169" formatCode="_(&quot;$&quot;* #,##0.00000_);_(&quot;$&quot;* \(#,##0.00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???_);_(@_)"/>
    <numFmt numFmtId="172" formatCode="_(&quot;$&quot;* #,##0.00_);_(&quot;$&quot;* \(#,##0.00\);_(&quot;$&quot;* &quot;-&quot;???_);_(@_)"/>
    <numFmt numFmtId="173" formatCode="_(&quot;$&quot;* #,##0.000_);_(&quot;$&quot;* \(#,##0.000\);_(&quot;$&quot;* &quot;-&quot;???_);_(@_)"/>
    <numFmt numFmtId="174" formatCode="&quot;$&quot;#,##0.00000"/>
    <numFmt numFmtId="175" formatCode="_(&quot;$&quot;* #,##0.0000_);_(&quot;$&quot;* \(#,##0.0000\);_(&quot;$&quot;* &quot;-&quot;????_);_(@_)"/>
    <numFmt numFmtId="176" formatCode="_(&quot;$&quot;* #,##0.0000_);_(&quot;$&quot;* \(#,##0.0000\);_(&quot;$&quot;* &quot;-&quot;???_);_(@_)"/>
    <numFmt numFmtId="177" formatCode="_(&quot;$&quot;* #,##0.00000000_);_(&quot;$&quot;* \(#,##0.00000000\);_(&quot;$&quot;* &quot;-&quot;?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u val="doubleAccounting"/>
      <sz val="12"/>
      <name val="Arial"/>
      <family val="2"/>
    </font>
    <font>
      <u val="doubleAccounting"/>
      <sz val="1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35" fillId="0" borderId="0"/>
    <xf numFmtId="44" fontId="35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20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24" fillId="0" borderId="0" xfId="0" applyFont="1"/>
    <xf numFmtId="0" fontId="25" fillId="0" borderId="0" xfId="0" applyFont="1" applyAlignment="1" applyProtection="1">
      <alignment horizontal="left"/>
    </xf>
    <xf numFmtId="0" fontId="19" fillId="0" borderId="0" xfId="0" applyFont="1"/>
    <xf numFmtId="0" fontId="27" fillId="0" borderId="0" xfId="0" applyFont="1" applyFill="1"/>
    <xf numFmtId="0" fontId="0" fillId="0" borderId="0" xfId="0" applyAlignment="1">
      <alignment horizontal="center"/>
    </xf>
    <xf numFmtId="168" fontId="19" fillId="0" borderId="0" xfId="42" applyNumberFormat="1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0" fontId="21" fillId="33" borderId="0" xfId="0" applyFont="1" applyFill="1"/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left"/>
    </xf>
    <xf numFmtId="170" fontId="0" fillId="33" borderId="0" xfId="0" applyNumberFormat="1" applyFill="1" applyAlignment="1">
      <alignment horizontal="left"/>
    </xf>
    <xf numFmtId="169" fontId="0" fillId="33" borderId="0" xfId="0" applyNumberFormat="1" applyFill="1"/>
    <xf numFmtId="167" fontId="0" fillId="33" borderId="0" xfId="0" applyNumberFormat="1" applyFill="1" applyAlignment="1">
      <alignment horizontal="center"/>
    </xf>
    <xf numFmtId="171" fontId="0" fillId="33" borderId="0" xfId="0" applyNumberFormat="1" applyFill="1" applyAlignment="1">
      <alignment horizontal="center"/>
    </xf>
    <xf numFmtId="172" fontId="0" fillId="33" borderId="0" xfId="0" applyNumberFormat="1" applyFill="1" applyAlignment="1">
      <alignment horizontal="right"/>
    </xf>
    <xf numFmtId="166" fontId="0" fillId="33" borderId="0" xfId="0" applyNumberFormat="1" applyFill="1"/>
    <xf numFmtId="3" fontId="0" fillId="33" borderId="0" xfId="0" applyNumberFormat="1" applyFill="1" applyAlignment="1">
      <alignment horizontal="center"/>
    </xf>
    <xf numFmtId="172" fontId="0" fillId="33" borderId="0" xfId="0" applyNumberFormat="1" applyFill="1"/>
    <xf numFmtId="169" fontId="0" fillId="33" borderId="0" xfId="0" applyNumberFormat="1" applyFill="1" applyAlignment="1">
      <alignment horizontal="center"/>
    </xf>
    <xf numFmtId="164" fontId="0" fillId="33" borderId="10" xfId="0" applyNumberFormat="1" applyFill="1" applyBorder="1" applyAlignment="1">
      <alignment horizontal="right"/>
    </xf>
    <xf numFmtId="0" fontId="29" fillId="0" borderId="0" xfId="0" applyFont="1"/>
    <xf numFmtId="165" fontId="18" fillId="0" borderId="0" xfId="0" applyNumberFormat="1" applyFont="1"/>
    <xf numFmtId="44" fontId="0" fillId="0" borderId="0" xfId="0" applyNumberFormat="1" applyFill="1"/>
    <xf numFmtId="166" fontId="19" fillId="0" borderId="0" xfId="0" applyNumberFormat="1" applyFont="1"/>
    <xf numFmtId="0" fontId="21" fillId="34" borderId="0" xfId="0" applyFont="1" applyFill="1"/>
    <xf numFmtId="0" fontId="20" fillId="34" borderId="0" xfId="0" applyFont="1" applyFill="1" applyAlignment="1">
      <alignment horizontal="center"/>
    </xf>
    <xf numFmtId="0" fontId="21" fillId="34" borderId="0" xfId="0" applyFont="1" applyFill="1" applyAlignment="1">
      <alignment horizontal="left"/>
    </xf>
    <xf numFmtId="169" fontId="0" fillId="34" borderId="0" xfId="0" applyNumberFormat="1" applyFill="1" applyAlignment="1">
      <alignment horizontal="left"/>
    </xf>
    <xf numFmtId="170" fontId="0" fillId="34" borderId="0" xfId="0" applyNumberFormat="1" applyFill="1" applyAlignment="1">
      <alignment horizontal="left"/>
    </xf>
    <xf numFmtId="169" fontId="0" fillId="34" borderId="0" xfId="0" applyNumberFormat="1" applyFill="1"/>
    <xf numFmtId="169" fontId="0" fillId="0" borderId="0" xfId="0" applyNumberFormat="1" applyFill="1"/>
    <xf numFmtId="167" fontId="0" fillId="34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right"/>
    </xf>
    <xf numFmtId="167" fontId="0" fillId="34" borderId="0" xfId="0" applyNumberFormat="1" applyFill="1" applyAlignment="1">
      <alignment horizontal="left"/>
    </xf>
    <xf numFmtId="171" fontId="0" fillId="34" borderId="0" xfId="0" applyNumberFormat="1" applyFill="1" applyAlignment="1"/>
    <xf numFmtId="166" fontId="0" fillId="34" borderId="0" xfId="0" applyNumberFormat="1" applyFill="1"/>
    <xf numFmtId="172" fontId="0" fillId="34" borderId="0" xfId="0" applyNumberFormat="1" applyFill="1"/>
    <xf numFmtId="169" fontId="0" fillId="34" borderId="0" xfId="0" applyNumberFormat="1" applyFill="1" applyAlignment="1">
      <alignment horizontal="center"/>
    </xf>
    <xf numFmtId="164" fontId="0" fillId="34" borderId="10" xfId="0" applyNumberFormat="1" applyFill="1" applyBorder="1" applyAlignment="1">
      <alignment horizontal="right"/>
    </xf>
    <xf numFmtId="173" fontId="24" fillId="0" borderId="0" xfId="0" applyNumberFormat="1" applyFont="1"/>
    <xf numFmtId="172" fontId="0" fillId="0" borderId="0" xfId="0" applyNumberFormat="1" applyFill="1" applyAlignment="1">
      <alignment horizontal="right"/>
    </xf>
    <xf numFmtId="0" fontId="0" fillId="0" borderId="0" xfId="0"/>
    <xf numFmtId="172" fontId="0" fillId="34" borderId="0" xfId="0" applyNumberFormat="1" applyFill="1" applyAlignment="1">
      <alignment horizontal="right"/>
    </xf>
    <xf numFmtId="14" fontId="26" fillId="0" borderId="0" xfId="0" applyNumberFormat="1" applyFont="1" applyFill="1" applyAlignment="1">
      <alignment horizontal="center"/>
    </xf>
    <xf numFmtId="0" fontId="22" fillId="0" borderId="0" xfId="0" applyFont="1" applyFill="1"/>
    <xf numFmtId="7" fontId="26" fillId="0" borderId="0" xfId="42" applyNumberFormat="1" applyFont="1" applyFill="1" applyAlignment="1">
      <alignment horizontal="center"/>
    </xf>
    <xf numFmtId="164" fontId="26" fillId="0" borderId="0" xfId="0" applyNumberFormat="1" applyFont="1" applyFill="1" applyAlignment="1">
      <alignment horizontal="center"/>
    </xf>
    <xf numFmtId="166" fontId="26" fillId="0" borderId="0" xfId="0" applyNumberFormat="1" applyFont="1" applyFill="1" applyAlignment="1">
      <alignment horizontal="center"/>
    </xf>
    <xf numFmtId="168" fontId="26" fillId="0" borderId="0" xfId="42" applyNumberFormat="1" applyFont="1" applyFill="1" applyAlignment="1">
      <alignment horizontal="center"/>
    </xf>
    <xf numFmtId="0" fontId="22" fillId="0" borderId="0" xfId="43"/>
    <xf numFmtId="166" fontId="19" fillId="0" borderId="0" xfId="43" applyNumberFormat="1" applyFont="1"/>
    <xf numFmtId="0" fontId="18" fillId="0" borderId="0" xfId="43" applyFont="1" applyAlignment="1">
      <alignment horizontal="left"/>
    </xf>
    <xf numFmtId="165" fontId="18" fillId="0" borderId="0" xfId="43" applyNumberFormat="1" applyFont="1" applyAlignment="1">
      <alignment horizontal="center"/>
    </xf>
    <xf numFmtId="166" fontId="0" fillId="36" borderId="0" xfId="0" applyNumberFormat="1" applyFill="1"/>
    <xf numFmtId="3" fontId="0" fillId="36" borderId="0" xfId="0" applyNumberFormat="1" applyFill="1" applyAlignment="1">
      <alignment horizontal="center"/>
    </xf>
    <xf numFmtId="171" fontId="0" fillId="36" borderId="0" xfId="0" applyNumberFormat="1" applyFill="1" applyAlignment="1">
      <alignment horizontal="center"/>
    </xf>
    <xf numFmtId="44" fontId="0" fillId="36" borderId="0" xfId="0" applyNumberFormat="1" applyFill="1" applyAlignment="1">
      <alignment horizontal="right"/>
    </xf>
    <xf numFmtId="167" fontId="0" fillId="36" borderId="0" xfId="0" applyNumberFormat="1" applyFill="1" applyAlignment="1">
      <alignment horizontal="center"/>
    </xf>
    <xf numFmtId="0" fontId="33" fillId="0" borderId="0" xfId="0" applyFont="1" applyFill="1"/>
    <xf numFmtId="0" fontId="24" fillId="37" borderId="0" xfId="0" applyFont="1" applyFill="1"/>
    <xf numFmtId="0" fontId="0" fillId="37" borderId="0" xfId="0" applyFill="1"/>
    <xf numFmtId="169" fontId="0" fillId="37" borderId="0" xfId="0" applyNumberFormat="1" applyFill="1"/>
    <xf numFmtId="7" fontId="19" fillId="0" borderId="0" xfId="46" applyNumberFormat="1" applyFont="1" applyFill="1" applyAlignment="1">
      <alignment horizontal="center"/>
    </xf>
    <xf numFmtId="168" fontId="19" fillId="0" borderId="0" xfId="46" applyNumberFormat="1" applyFont="1" applyFill="1" applyAlignment="1">
      <alignment horizontal="center"/>
    </xf>
    <xf numFmtId="0" fontId="25" fillId="0" borderId="0" xfId="45" applyFont="1" applyAlignment="1" applyProtection="1">
      <alignment horizontal="left"/>
    </xf>
    <xf numFmtId="0" fontId="19" fillId="0" borderId="0" xfId="45" applyFont="1"/>
    <xf numFmtId="0" fontId="18" fillId="0" borderId="0" xfId="45" applyFont="1"/>
    <xf numFmtId="0" fontId="20" fillId="0" borderId="0" xfId="45" applyFont="1" applyAlignment="1">
      <alignment horizontal="center"/>
    </xf>
    <xf numFmtId="44" fontId="35" fillId="0" borderId="0" xfId="45" applyNumberFormat="1"/>
    <xf numFmtId="169" fontId="35" fillId="0" borderId="0" xfId="45" applyNumberFormat="1"/>
    <xf numFmtId="166" fontId="19" fillId="0" borderId="0" xfId="45" applyNumberFormat="1" applyFont="1"/>
    <xf numFmtId="0" fontId="18" fillId="0" borderId="0" xfId="45" applyFont="1" applyAlignment="1">
      <alignment horizontal="left"/>
    </xf>
    <xf numFmtId="165" fontId="35" fillId="35" borderId="0" xfId="45" applyNumberFormat="1" applyFill="1" applyAlignment="1">
      <alignment horizontal="center"/>
    </xf>
    <xf numFmtId="166" fontId="20" fillId="35" borderId="0" xfId="45" applyNumberFormat="1" applyFont="1" applyFill="1"/>
    <xf numFmtId="1" fontId="35" fillId="35" borderId="0" xfId="45" applyNumberFormat="1" applyFill="1" applyAlignment="1">
      <alignment horizontal="center"/>
    </xf>
    <xf numFmtId="0" fontId="35" fillId="35" borderId="10" xfId="45" applyFill="1" applyBorder="1"/>
    <xf numFmtId="169" fontId="35" fillId="35" borderId="10" xfId="45" applyNumberFormat="1" applyFill="1" applyBorder="1" applyAlignment="1">
      <alignment horizontal="center"/>
    </xf>
    <xf numFmtId="44" fontId="18" fillId="35" borderId="10" xfId="45" applyNumberFormat="1" applyFont="1" applyFill="1" applyBorder="1" applyAlignment="1"/>
    <xf numFmtId="0" fontId="35" fillId="0" borderId="10" xfId="45" applyFill="1" applyBorder="1"/>
    <xf numFmtId="0" fontId="35" fillId="35" borderId="10" xfId="45" applyFill="1" applyBorder="1" applyAlignment="1">
      <alignment horizontal="center"/>
    </xf>
    <xf numFmtId="0" fontId="35" fillId="35" borderId="10" xfId="45" applyFill="1" applyBorder="1" applyAlignment="1">
      <alignment horizontal="right"/>
    </xf>
    <xf numFmtId="44" fontId="18" fillId="35" borderId="10" xfId="45" applyNumberFormat="1" applyFont="1" applyFill="1" applyBorder="1" applyAlignment="1">
      <alignment horizontal="right"/>
    </xf>
    <xf numFmtId="0" fontId="35" fillId="0" borderId="0" xfId="45"/>
    <xf numFmtId="0" fontId="20" fillId="0" borderId="0" xfId="45" applyFont="1" applyFill="1" applyAlignment="1">
      <alignment horizontal="center"/>
    </xf>
    <xf numFmtId="0" fontId="35" fillId="0" borderId="0" xfId="45" applyFill="1"/>
    <xf numFmtId="0" fontId="18" fillId="0" borderId="0" xfId="45" applyFont="1" applyFill="1"/>
    <xf numFmtId="0" fontId="23" fillId="0" borderId="0" xfId="45" applyFont="1"/>
    <xf numFmtId="165" fontId="18" fillId="0" borderId="0" xfId="45" applyNumberFormat="1" applyFont="1" applyAlignment="1">
      <alignment horizontal="center"/>
    </xf>
    <xf numFmtId="0" fontId="35" fillId="35" borderId="0" xfId="45" applyFill="1"/>
    <xf numFmtId="0" fontId="20" fillId="35" borderId="0" xfId="45" applyFont="1" applyFill="1" applyAlignment="1">
      <alignment horizontal="center"/>
    </xf>
    <xf numFmtId="0" fontId="20" fillId="35" borderId="0" xfId="45" applyFont="1" applyFill="1" applyAlignment="1">
      <alignment horizontal="left"/>
    </xf>
    <xf numFmtId="169" fontId="35" fillId="35" borderId="0" xfId="45" applyNumberFormat="1" applyFill="1" applyAlignment="1">
      <alignment horizontal="left"/>
    </xf>
    <xf numFmtId="170" fontId="35" fillId="35" borderId="0" xfId="45" applyNumberFormat="1" applyFill="1" applyAlignment="1">
      <alignment horizontal="left"/>
    </xf>
    <xf numFmtId="169" fontId="35" fillId="35" borderId="0" xfId="45" applyNumberFormat="1" applyFill="1"/>
    <xf numFmtId="164" fontId="35" fillId="35" borderId="0" xfId="45" applyNumberFormat="1" applyFill="1" applyAlignment="1">
      <alignment horizontal="right"/>
    </xf>
    <xf numFmtId="166" fontId="35" fillId="35" borderId="0" xfId="45" applyNumberFormat="1" applyFill="1"/>
    <xf numFmtId="164" fontId="35" fillId="35" borderId="0" xfId="45" applyNumberFormat="1" applyFill="1"/>
    <xf numFmtId="0" fontId="20" fillId="35" borderId="0" xfId="45" applyFont="1" applyFill="1"/>
    <xf numFmtId="164" fontId="20" fillId="35" borderId="0" xfId="45" applyNumberFormat="1" applyFont="1" applyFill="1"/>
    <xf numFmtId="0" fontId="18" fillId="35" borderId="0" xfId="45" applyFont="1" applyFill="1"/>
    <xf numFmtId="164" fontId="22" fillId="35" borderId="10" xfId="45" applyNumberFormat="1" applyFont="1" applyFill="1" applyBorder="1" applyAlignment="1">
      <alignment horizontal="right"/>
    </xf>
    <xf numFmtId="167" fontId="35" fillId="35" borderId="0" xfId="45" applyNumberFormat="1" applyFill="1" applyAlignment="1">
      <alignment horizontal="center"/>
    </xf>
    <xf numFmtId="3" fontId="35" fillId="35" borderId="0" xfId="45" applyNumberFormat="1" applyFill="1" applyAlignment="1">
      <alignment horizontal="center"/>
    </xf>
    <xf numFmtId="169" fontId="35" fillId="35" borderId="0" xfId="45" applyNumberFormat="1" applyFill="1" applyAlignment="1">
      <alignment horizontal="center"/>
    </xf>
    <xf numFmtId="0" fontId="35" fillId="35" borderId="0" xfId="45" applyFill="1" applyAlignment="1">
      <alignment horizontal="center"/>
    </xf>
    <xf numFmtId="165" fontId="35" fillId="35" borderId="0" xfId="45" applyNumberFormat="1" applyFill="1" applyAlignment="1">
      <alignment horizontal="right"/>
    </xf>
    <xf numFmtId="0" fontId="35" fillId="35" borderId="0" xfId="45" applyFill="1" applyAlignment="1">
      <alignment horizontal="right"/>
    </xf>
    <xf numFmtId="164" fontId="35" fillId="35" borderId="10" xfId="45" applyNumberFormat="1" applyFill="1" applyBorder="1" applyAlignment="1"/>
    <xf numFmtId="164" fontId="19" fillId="0" borderId="0" xfId="45" applyNumberFormat="1" applyFont="1" applyFill="1" applyAlignment="1">
      <alignment horizontal="center"/>
    </xf>
    <xf numFmtId="166" fontId="19" fillId="0" borderId="0" xfId="45" applyNumberFormat="1" applyFont="1" applyFill="1" applyAlignment="1">
      <alignment horizontal="center"/>
    </xf>
    <xf numFmtId="171" fontId="35" fillId="35" borderId="0" xfId="45" applyNumberFormat="1" applyFill="1" applyAlignment="1">
      <alignment horizontal="center"/>
    </xf>
    <xf numFmtId="173" fontId="35" fillId="35" borderId="0" xfId="45" applyNumberFormat="1" applyFill="1" applyAlignment="1"/>
    <xf numFmtId="171" fontId="35" fillId="35" borderId="0" xfId="45" applyNumberFormat="1" applyFill="1" applyAlignment="1">
      <alignment horizontal="right"/>
    </xf>
    <xf numFmtId="44" fontId="18" fillId="35" borderId="0" xfId="45" applyNumberFormat="1" applyFont="1" applyFill="1" applyBorder="1" applyAlignment="1"/>
    <xf numFmtId="44" fontId="18" fillId="35" borderId="0" xfId="45" applyNumberFormat="1" applyFont="1" applyFill="1" applyAlignment="1">
      <alignment horizontal="right"/>
    </xf>
    <xf numFmtId="0" fontId="21" fillId="35" borderId="0" xfId="45" applyFont="1" applyFill="1"/>
    <xf numFmtId="0" fontId="21" fillId="35" borderId="0" xfId="45" applyFont="1" applyFill="1" applyAlignment="1">
      <alignment horizontal="left"/>
    </xf>
    <xf numFmtId="165" fontId="35" fillId="35" borderId="0" xfId="45" applyNumberFormat="1" applyFill="1"/>
    <xf numFmtId="169" fontId="23" fillId="0" borderId="0" xfId="45" applyNumberFormat="1" applyFont="1"/>
    <xf numFmtId="44" fontId="23" fillId="0" borderId="0" xfId="45" applyNumberFormat="1" applyFont="1"/>
    <xf numFmtId="173" fontId="35" fillId="35" borderId="0" xfId="45" applyNumberFormat="1" applyFill="1" applyBorder="1" applyAlignment="1"/>
    <xf numFmtId="0" fontId="35" fillId="35" borderId="0" xfId="45" applyFill="1" applyBorder="1"/>
    <xf numFmtId="3" fontId="22" fillId="36" borderId="0" xfId="45" applyNumberFormat="1" applyFont="1" applyFill="1" applyAlignment="1">
      <alignment horizontal="center"/>
    </xf>
    <xf numFmtId="14" fontId="27" fillId="0" borderId="0" xfId="0" applyNumberFormat="1" applyFont="1" applyFill="1"/>
    <xf numFmtId="173" fontId="0" fillId="0" borderId="0" xfId="0" applyNumberFormat="1" applyFill="1" applyAlignment="1"/>
    <xf numFmtId="44" fontId="0" fillId="34" borderId="0" xfId="0" applyNumberFormat="1" applyFill="1" applyAlignment="1">
      <alignment horizontal="right"/>
    </xf>
    <xf numFmtId="44" fontId="0" fillId="34" borderId="0" xfId="0" applyNumberFormat="1" applyFill="1" applyAlignment="1">
      <alignment horizontal="center"/>
    </xf>
    <xf numFmtId="164" fontId="0" fillId="34" borderId="10" xfId="0" applyNumberFormat="1" applyFill="1" applyBorder="1" applyAlignment="1"/>
    <xf numFmtId="172" fontId="0" fillId="34" borderId="0" xfId="0" applyNumberFormat="1" applyFill="1" applyAlignment="1"/>
    <xf numFmtId="172" fontId="0" fillId="0" borderId="0" xfId="0" applyNumberFormat="1" applyFill="1" applyAlignment="1"/>
    <xf numFmtId="172" fontId="0" fillId="0" borderId="0" xfId="0" applyNumberFormat="1" applyFill="1"/>
    <xf numFmtId="172" fontId="18" fillId="34" borderId="0" xfId="0" applyNumberFormat="1" applyFont="1" applyFill="1" applyAlignment="1"/>
    <xf numFmtId="173" fontId="0" fillId="34" borderId="0" xfId="0" applyNumberFormat="1" applyFill="1" applyAlignment="1">
      <alignment horizontal="right"/>
    </xf>
    <xf numFmtId="172" fontId="22" fillId="0" borderId="0" xfId="0" applyNumberFormat="1" applyFont="1" applyFill="1" applyAlignment="1">
      <alignment horizontal="right"/>
    </xf>
    <xf numFmtId="172" fontId="0" fillId="0" borderId="0" xfId="0" applyNumberFormat="1"/>
    <xf numFmtId="172" fontId="0" fillId="34" borderId="0" xfId="0" applyNumberFormat="1" applyFill="1" applyAlignment="1">
      <alignment horizontal="center"/>
    </xf>
    <xf numFmtId="172" fontId="20" fillId="0" borderId="0" xfId="0" applyNumberFormat="1" applyFont="1" applyAlignment="1">
      <alignment horizontal="center"/>
    </xf>
    <xf numFmtId="172" fontId="35" fillId="35" borderId="0" xfId="45" applyNumberFormat="1" applyFill="1" applyBorder="1" applyAlignment="1"/>
    <xf numFmtId="172" fontId="35" fillId="35" borderId="0" xfId="45" applyNumberFormat="1" applyFill="1" applyAlignment="1"/>
    <xf numFmtId="0" fontId="18" fillId="0" borderId="0" xfId="0" applyFont="1" applyAlignment="1" applyProtection="1">
      <alignment horizontal="left"/>
    </xf>
    <xf numFmtId="0" fontId="40" fillId="0" borderId="0" xfId="0" applyFont="1" applyFill="1"/>
    <xf numFmtId="0" fontId="38" fillId="0" borderId="0" xfId="0" applyFont="1"/>
    <xf numFmtId="0" fontId="37" fillId="34" borderId="0" xfId="0" applyFont="1" applyFill="1" applyAlignment="1">
      <alignment horizontal="center"/>
    </xf>
    <xf numFmtId="0" fontId="39" fillId="0" borderId="0" xfId="0" applyFont="1"/>
    <xf numFmtId="167" fontId="22" fillId="0" borderId="0" xfId="45" applyNumberFormat="1" applyFont="1" applyFill="1"/>
    <xf numFmtId="44" fontId="37" fillId="0" borderId="0" xfId="0" applyNumberFormat="1" applyFont="1"/>
    <xf numFmtId="172" fontId="35" fillId="35" borderId="0" xfId="45" applyNumberFormat="1" applyFill="1"/>
    <xf numFmtId="44" fontId="34" fillId="0" borderId="0" xfId="42" applyFont="1"/>
    <xf numFmtId="0" fontId="37" fillId="0" borderId="0" xfId="0" applyFont="1"/>
    <xf numFmtId="44" fontId="23" fillId="0" borderId="0" xfId="42" applyFont="1"/>
    <xf numFmtId="172" fontId="0" fillId="36" borderId="0" xfId="0" applyNumberFormat="1" applyFill="1" applyAlignment="1">
      <alignment horizontal="right"/>
    </xf>
    <xf numFmtId="173" fontId="37" fillId="0" borderId="0" xfId="0" applyNumberFormat="1" applyFont="1" applyFill="1" applyAlignment="1">
      <alignment horizontal="right"/>
    </xf>
    <xf numFmtId="169" fontId="0" fillId="33" borderId="0" xfId="0" applyNumberFormat="1" applyFill="1" applyAlignment="1">
      <alignment horizontal="left"/>
    </xf>
    <xf numFmtId="44" fontId="0" fillId="33" borderId="0" xfId="0" applyNumberFormat="1" applyFill="1"/>
    <xf numFmtId="44" fontId="0" fillId="33" borderId="0" xfId="0" applyNumberFormat="1" applyFill="1" applyAlignment="1">
      <alignment horizontal="righ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164" fontId="22" fillId="33" borderId="10" xfId="0" applyNumberFormat="1" applyFont="1" applyFill="1" applyBorder="1" applyAlignment="1">
      <alignment horizontal="right"/>
    </xf>
    <xf numFmtId="44" fontId="18" fillId="33" borderId="0" xfId="0" applyNumberFormat="1" applyFont="1" applyFill="1" applyBorder="1" applyAlignment="1">
      <alignment horizontal="right"/>
    </xf>
    <xf numFmtId="0" fontId="18" fillId="33" borderId="0" xfId="0" applyFont="1" applyFill="1"/>
    <xf numFmtId="44" fontId="39" fillId="0" borderId="0" xfId="0" applyNumberFormat="1" applyFont="1"/>
    <xf numFmtId="0" fontId="0" fillId="33" borderId="0" xfId="0" applyFill="1"/>
    <xf numFmtId="0" fontId="20" fillId="33" borderId="0" xfId="0" applyFont="1" applyFill="1"/>
    <xf numFmtId="0" fontId="20" fillId="33" borderId="0" xfId="0" applyFont="1" applyFill="1" applyAlignment="1">
      <alignment horizontal="left"/>
    </xf>
    <xf numFmtId="169" fontId="37" fillId="0" borderId="0" xfId="0" applyNumberFormat="1" applyFont="1"/>
    <xf numFmtId="169" fontId="37" fillId="34" borderId="0" xfId="0" applyNumberFormat="1" applyFont="1" applyFill="1" applyAlignment="1">
      <alignment horizontal="center"/>
    </xf>
    <xf numFmtId="172" fontId="35" fillId="35" borderId="0" xfId="45" applyNumberFormat="1" applyFill="1" applyAlignment="1">
      <alignment horizontal="right"/>
    </xf>
    <xf numFmtId="0" fontId="37" fillId="0" borderId="0" xfId="0" applyFont="1" applyFill="1"/>
    <xf numFmtId="0" fontId="22" fillId="0" borderId="0" xfId="45" applyFont="1" applyFill="1"/>
    <xf numFmtId="0" fontId="0" fillId="0" borderId="0" xfId="0"/>
    <xf numFmtId="0" fontId="0" fillId="0" borderId="0" xfId="0"/>
    <xf numFmtId="0" fontId="37" fillId="34" borderId="0" xfId="0" applyFont="1" applyFill="1"/>
    <xf numFmtId="0" fontId="34" fillId="0" borderId="0" xfId="0" applyFont="1"/>
    <xf numFmtId="0" fontId="0" fillId="0" borderId="0" xfId="0"/>
    <xf numFmtId="0" fontId="0" fillId="0" borderId="0" xfId="0"/>
    <xf numFmtId="44" fontId="0" fillId="0" borderId="0" xfId="0" applyNumberFormat="1"/>
    <xf numFmtId="0" fontId="41" fillId="0" borderId="0" xfId="0" applyFont="1" applyAlignment="1">
      <alignment horizontal="center"/>
    </xf>
    <xf numFmtId="169" fontId="38" fillId="0" borderId="0" xfId="0" applyNumberFormat="1" applyFont="1"/>
    <xf numFmtId="165" fontId="23" fillId="0" borderId="0" xfId="0" applyNumberFormat="1" applyFont="1"/>
    <xf numFmtId="0" fontId="42" fillId="0" borderId="0" xfId="0" applyFont="1"/>
    <xf numFmtId="164" fontId="42" fillId="34" borderId="10" xfId="0" applyNumberFormat="1" applyFont="1" applyFill="1" applyBorder="1" applyAlignment="1">
      <alignment horizontal="right"/>
    </xf>
    <xf numFmtId="169" fontId="42" fillId="34" borderId="0" xfId="0" applyNumberFormat="1" applyFont="1" applyFill="1" applyAlignment="1">
      <alignment horizontal="center"/>
    </xf>
    <xf numFmtId="169" fontId="42" fillId="0" borderId="0" xfId="0" applyNumberFormat="1" applyFont="1" applyFill="1"/>
    <xf numFmtId="171" fontId="42" fillId="34" borderId="0" xfId="0" applyNumberFormat="1" applyFont="1" applyFill="1" applyAlignment="1">
      <alignment horizontal="center"/>
    </xf>
    <xf numFmtId="170" fontId="42" fillId="34" borderId="0" xfId="0" applyNumberFormat="1" applyFont="1" applyFill="1" applyAlignment="1">
      <alignment horizontal="left"/>
    </xf>
    <xf numFmtId="172" fontId="42" fillId="34" borderId="0" xfId="0" applyNumberFormat="1" applyFont="1" applyFill="1"/>
    <xf numFmtId="167" fontId="42" fillId="34" borderId="0" xfId="0" applyNumberFormat="1" applyFont="1" applyFill="1" applyAlignment="1">
      <alignment horizontal="center"/>
    </xf>
    <xf numFmtId="169" fontId="42" fillId="34" borderId="0" xfId="0" applyNumberFormat="1" applyFont="1" applyFill="1"/>
    <xf numFmtId="172" fontId="42" fillId="0" borderId="0" xfId="0" applyNumberFormat="1" applyFont="1" applyFill="1" applyAlignment="1">
      <alignment horizontal="right"/>
    </xf>
    <xf numFmtId="171" fontId="42" fillId="34" borderId="0" xfId="0" applyNumberFormat="1" applyFont="1" applyFill="1" applyAlignment="1"/>
    <xf numFmtId="7" fontId="34" fillId="0" borderId="0" xfId="0" applyNumberFormat="1" applyFont="1"/>
    <xf numFmtId="44" fontId="42" fillId="36" borderId="0" xfId="0" applyNumberFormat="1" applyFont="1" applyFill="1" applyAlignment="1">
      <alignment horizontal="right"/>
    </xf>
    <xf numFmtId="167" fontId="42" fillId="34" borderId="0" xfId="0" applyNumberFormat="1" applyFont="1" applyFill="1" applyAlignment="1">
      <alignment horizontal="left"/>
    </xf>
    <xf numFmtId="169" fontId="42" fillId="34" borderId="0" xfId="0" applyNumberFormat="1" applyFont="1" applyFill="1" applyAlignment="1">
      <alignment horizontal="left"/>
    </xf>
    <xf numFmtId="1" fontId="42" fillId="34" borderId="0" xfId="0" applyNumberFormat="1" applyFont="1" applyFill="1" applyAlignment="1">
      <alignment horizontal="center"/>
    </xf>
    <xf numFmtId="171" fontId="42" fillId="36" borderId="0" xfId="0" applyNumberFormat="1" applyFont="1" applyFill="1" applyAlignment="1">
      <alignment horizontal="center"/>
    </xf>
    <xf numFmtId="7" fontId="23" fillId="0" borderId="0" xfId="0" applyNumberFormat="1" applyFont="1"/>
    <xf numFmtId="166" fontId="42" fillId="36" borderId="0" xfId="0" applyNumberFormat="1" applyFont="1" applyFill="1"/>
    <xf numFmtId="0" fontId="20" fillId="0" borderId="0" xfId="0" applyFont="1" applyAlignment="1">
      <alignment horizontal="center"/>
    </xf>
    <xf numFmtId="0" fontId="24" fillId="0" borderId="0" xfId="0" applyFont="1"/>
    <xf numFmtId="0" fontId="19" fillId="0" borderId="0" xfId="0" applyFont="1" applyFill="1" applyAlignment="1">
      <alignment horizontal="center"/>
    </xf>
    <xf numFmtId="7" fontId="19" fillId="0" borderId="0" xfId="42" applyNumberFormat="1" applyFont="1" applyFill="1" applyAlignment="1">
      <alignment horizontal="center"/>
    </xf>
    <xf numFmtId="0" fontId="20" fillId="36" borderId="0" xfId="0" applyFont="1" applyFill="1" applyAlignment="1">
      <alignment horizontal="left"/>
    </xf>
    <xf numFmtId="0" fontId="40" fillId="0" borderId="0" xfId="0" applyFont="1"/>
    <xf numFmtId="0" fontId="44" fillId="0" borderId="0" xfId="0" applyFont="1"/>
    <xf numFmtId="167" fontId="2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44" fontId="39" fillId="0" borderId="0" xfId="42" applyFont="1"/>
    <xf numFmtId="172" fontId="18" fillId="34" borderId="0" xfId="0" applyNumberFormat="1" applyFont="1" applyFill="1" applyAlignment="1">
      <alignment horizontal="right"/>
    </xf>
    <xf numFmtId="0" fontId="36" fillId="0" borderId="0" xfId="0" applyFont="1" applyAlignment="1">
      <alignment horizontal="center"/>
    </xf>
    <xf numFmtId="169" fontId="44" fillId="0" borderId="0" xfId="0" applyNumberFormat="1" applyFont="1"/>
    <xf numFmtId="0" fontId="22" fillId="0" borderId="0" xfId="0" applyFont="1" applyFill="1" applyAlignment="1">
      <alignment horizontal="right"/>
    </xf>
    <xf numFmtId="44" fontId="20" fillId="0" borderId="0" xfId="0" applyNumberFormat="1" applyFont="1" applyAlignment="1">
      <alignment horizontal="center"/>
    </xf>
    <xf numFmtId="164" fontId="22" fillId="34" borderId="10" xfId="0" applyNumberFormat="1" applyFont="1" applyFill="1" applyBorder="1" applyAlignment="1"/>
    <xf numFmtId="44" fontId="18" fillId="34" borderId="0" xfId="0" applyNumberFormat="1" applyFont="1" applyFill="1" applyAlignment="1"/>
    <xf numFmtId="165" fontId="42" fillId="34" borderId="0" xfId="0" applyNumberFormat="1" applyFont="1" applyFill="1" applyAlignment="1">
      <alignment horizontal="center"/>
    </xf>
    <xf numFmtId="0" fontId="42" fillId="34" borderId="0" xfId="0" applyFont="1" applyFill="1" applyAlignment="1">
      <alignment horizontal="center"/>
    </xf>
    <xf numFmtId="172" fontId="42" fillId="34" borderId="0" xfId="0" applyNumberFormat="1" applyFont="1" applyFill="1" applyAlignment="1"/>
    <xf numFmtId="0" fontId="0" fillId="0" borderId="0" xfId="0"/>
    <xf numFmtId="0" fontId="20" fillId="0" borderId="0" xfId="0" applyFont="1" applyAlignment="1">
      <alignment horizontal="center"/>
    </xf>
    <xf numFmtId="0" fontId="37" fillId="0" borderId="0" xfId="0" applyFont="1"/>
    <xf numFmtId="0" fontId="42" fillId="0" borderId="0" xfId="0" applyFont="1" applyFill="1"/>
    <xf numFmtId="3" fontId="42" fillId="34" borderId="0" xfId="0" applyNumberFormat="1" applyFont="1" applyFill="1" applyAlignment="1">
      <alignment horizontal="center"/>
    </xf>
    <xf numFmtId="173" fontId="42" fillId="34" borderId="0" xfId="0" applyNumberFormat="1" applyFont="1" applyFill="1" applyAlignment="1"/>
    <xf numFmtId="173" fontId="42" fillId="0" borderId="0" xfId="0" applyNumberFormat="1" applyFont="1" applyFill="1" applyAlignment="1">
      <alignment horizontal="right"/>
    </xf>
    <xf numFmtId="174" fontId="42" fillId="34" borderId="0" xfId="0" applyNumberFormat="1" applyFont="1" applyFill="1" applyAlignment="1"/>
    <xf numFmtId="171" fontId="42" fillId="34" borderId="0" xfId="0" applyNumberFormat="1" applyFont="1" applyFill="1" applyAlignment="1">
      <alignment horizontal="right"/>
    </xf>
    <xf numFmtId="0" fontId="0" fillId="0" borderId="0" xfId="0"/>
    <xf numFmtId="0" fontId="18" fillId="0" borderId="0" xfId="0" applyFont="1"/>
    <xf numFmtId="0" fontId="18" fillId="0" borderId="0" xfId="0" applyFont="1" applyFill="1"/>
    <xf numFmtId="165" fontId="18" fillId="0" borderId="0" xfId="0" applyNumberFormat="1" applyFont="1" applyAlignment="1">
      <alignment horizontal="center"/>
    </xf>
    <xf numFmtId="166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6" fontId="28" fillId="0" borderId="0" xfId="0" applyNumberFormat="1" applyFont="1" applyFill="1" applyAlignment="1">
      <alignment horizontal="center"/>
    </xf>
    <xf numFmtId="7" fontId="19" fillId="0" borderId="0" xfId="44" applyNumberFormat="1" applyFont="1" applyFill="1" applyAlignment="1">
      <alignment horizontal="center"/>
    </xf>
    <xf numFmtId="164" fontId="18" fillId="0" borderId="0" xfId="0" applyNumberFormat="1" applyFont="1" applyFill="1"/>
    <xf numFmtId="0" fontId="0" fillId="0" borderId="0" xfId="0"/>
    <xf numFmtId="0" fontId="0" fillId="0" borderId="0" xfId="0" applyFill="1"/>
    <xf numFmtId="171" fontId="0" fillId="34" borderId="0" xfId="0" applyNumberFormat="1" applyFill="1" applyAlignment="1">
      <alignment horizontal="center"/>
    </xf>
    <xf numFmtId="164" fontId="20" fillId="34" borderId="0" xfId="0" applyNumberFormat="1" applyFont="1" applyFill="1"/>
    <xf numFmtId="0" fontId="24" fillId="0" borderId="0" xfId="0" applyFont="1"/>
    <xf numFmtId="0" fontId="36" fillId="0" borderId="0" xfId="0" applyFont="1"/>
    <xf numFmtId="0" fontId="0" fillId="0" borderId="0" xfId="0"/>
    <xf numFmtId="169" fontId="0" fillId="0" borderId="0" xfId="0" applyNumberFormat="1"/>
    <xf numFmtId="169" fontId="23" fillId="0" borderId="0" xfId="0" applyNumberFormat="1" applyFont="1"/>
    <xf numFmtId="0" fontId="24" fillId="0" borderId="0" xfId="0" applyFont="1"/>
    <xf numFmtId="169" fontId="24" fillId="0" borderId="0" xfId="0" applyNumberFormat="1" applyFont="1"/>
    <xf numFmtId="169" fontId="0" fillId="0" borderId="0" xfId="0" applyNumberFormat="1" applyFont="1"/>
    <xf numFmtId="44" fontId="31" fillId="0" borderId="0" xfId="0" applyNumberFormat="1" applyFont="1" applyFill="1"/>
    <xf numFmtId="0" fontId="32" fillId="0" borderId="0" xfId="0" applyFont="1"/>
    <xf numFmtId="0" fontId="33" fillId="37" borderId="0" xfId="0" applyFont="1" applyFill="1"/>
    <xf numFmtId="169" fontId="33" fillId="37" borderId="0" xfId="0" applyNumberFormat="1" applyFont="1" applyFill="1"/>
    <xf numFmtId="44" fontId="30" fillId="0" borderId="0" xfId="0" applyNumberFormat="1" applyFont="1" applyFill="1"/>
    <xf numFmtId="0" fontId="18" fillId="34" borderId="0" xfId="0" applyFont="1" applyFill="1"/>
    <xf numFmtId="175" fontId="23" fillId="0" borderId="0" xfId="0" applyNumberFormat="1" applyFont="1"/>
    <xf numFmtId="0" fontId="0" fillId="34" borderId="0" xfId="0" applyFill="1"/>
    <xf numFmtId="3" fontId="0" fillId="34" borderId="0" xfId="0" applyNumberFormat="1" applyFill="1" applyAlignment="1">
      <alignment horizontal="center"/>
    </xf>
    <xf numFmtId="171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center"/>
    </xf>
    <xf numFmtId="165" fontId="0" fillId="34" borderId="0" xfId="0" applyNumberFormat="1" applyFill="1" applyAlignment="1">
      <alignment horizontal="center"/>
    </xf>
    <xf numFmtId="164" fontId="22" fillId="34" borderId="10" xfId="0" applyNumberFormat="1" applyFont="1" applyFill="1" applyBorder="1" applyAlignment="1">
      <alignment horizontal="right"/>
    </xf>
    <xf numFmtId="44" fontId="18" fillId="34" borderId="0" xfId="0" applyNumberFormat="1" applyFont="1" applyFill="1" applyAlignment="1">
      <alignment horizontal="right"/>
    </xf>
    <xf numFmtId="0" fontId="23" fillId="0" borderId="0" xfId="0" applyFont="1"/>
    <xf numFmtId="44" fontId="23" fillId="0" borderId="0" xfId="0" applyNumberFormat="1" applyFont="1"/>
    <xf numFmtId="44" fontId="34" fillId="0" borderId="0" xfId="0" applyNumberFormat="1" applyFont="1"/>
    <xf numFmtId="0" fontId="20" fillId="34" borderId="0" xfId="0" applyFont="1" applyFill="1" applyAlignment="1">
      <alignment horizontal="left"/>
    </xf>
    <xf numFmtId="0" fontId="20" fillId="34" borderId="0" xfId="0" applyFont="1" applyFill="1"/>
    <xf numFmtId="0" fontId="43" fillId="34" borderId="0" xfId="0" applyFont="1" applyFill="1"/>
    <xf numFmtId="167" fontId="20" fillId="34" borderId="0" xfId="0" applyNumberFormat="1" applyFont="1" applyFill="1" applyAlignment="1">
      <alignment horizontal="left"/>
    </xf>
    <xf numFmtId="44" fontId="18" fillId="34" borderId="0" xfId="0" applyNumberFormat="1" applyFont="1" applyFill="1" applyBorder="1" applyAlignment="1">
      <alignment horizontal="right"/>
    </xf>
    <xf numFmtId="0" fontId="42" fillId="34" borderId="0" xfId="0" applyFont="1" applyFill="1"/>
    <xf numFmtId="0" fontId="42" fillId="34" borderId="0" xfId="0" applyFont="1" applyFill="1" applyAlignment="1">
      <alignment horizontal="left"/>
    </xf>
    <xf numFmtId="172" fontId="42" fillId="34" borderId="0" xfId="0" applyNumberFormat="1" applyFont="1" applyFill="1" applyAlignment="1">
      <alignment horizontal="right"/>
    </xf>
    <xf numFmtId="0" fontId="0" fillId="34" borderId="0" xfId="0" applyFill="1" applyAlignment="1">
      <alignment horizontal="left"/>
    </xf>
    <xf numFmtId="0" fontId="36" fillId="0" borderId="0" xfId="0" applyFont="1" applyFill="1"/>
    <xf numFmtId="176" fontId="42" fillId="0" borderId="0" xfId="0" applyNumberFormat="1" applyFont="1" applyFill="1" applyAlignment="1">
      <alignment horizontal="right"/>
    </xf>
    <xf numFmtId="177" fontId="42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center"/>
    </xf>
    <xf numFmtId="0" fontId="22" fillId="0" borderId="0" xfId="45" applyFont="1" applyFill="1" applyAlignment="1">
      <alignment horizontal="left"/>
    </xf>
    <xf numFmtId="14" fontId="22" fillId="0" borderId="0" xfId="45" applyNumberFormat="1" applyFont="1" applyFill="1" applyAlignment="1">
      <alignment horizontal="left"/>
    </xf>
    <xf numFmtId="1" fontId="22" fillId="0" borderId="0" xfId="45" applyNumberFormat="1" applyFont="1" applyFill="1" applyAlignment="1">
      <alignment horizontal="left"/>
    </xf>
    <xf numFmtId="167" fontId="22" fillId="0" borderId="0" xfId="45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center"/>
    </xf>
    <xf numFmtId="0" fontId="22" fillId="0" borderId="0" xfId="0" applyFont="1"/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Currency 2" xfId="44"/>
    <cellStyle name="Currency 3" xfId="46"/>
    <cellStyle name="Currency 3 2" xfId="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5"/>
    <cellStyle name="Normal 3 2" xfId="47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workbookViewId="0"/>
  </sheetViews>
  <sheetFormatPr defaultRowHeight="15"/>
  <cols>
    <col min="1" max="1" width="22.5703125" style="1" customWidth="1"/>
    <col min="2" max="2" width="10.7109375" style="1" customWidth="1"/>
    <col min="3" max="3" width="11.5703125" style="1" customWidth="1"/>
    <col min="4" max="4" width="16.140625" style="1" customWidth="1"/>
    <col min="5" max="5" width="18.140625" style="1" bestFit="1" customWidth="1"/>
    <col min="6" max="6" width="12" style="1" bestFit="1" customWidth="1"/>
    <col min="7" max="7" width="15.42578125" style="1" customWidth="1"/>
    <col min="8" max="8" width="16.42578125" style="1" customWidth="1"/>
    <col min="9" max="9" width="6.85546875" style="1" bestFit="1" customWidth="1"/>
    <col min="10" max="10" width="11.28515625" style="1" bestFit="1" customWidth="1"/>
    <col min="11" max="11" width="14.140625" style="1" bestFit="1" customWidth="1"/>
    <col min="12" max="256" width="9.140625" style="1"/>
    <col min="257" max="257" width="22.5703125" style="1" customWidth="1"/>
    <col min="258" max="258" width="10.7109375" style="1" customWidth="1"/>
    <col min="259" max="259" width="11.5703125" style="1" customWidth="1"/>
    <col min="260" max="260" width="16.140625" style="1" customWidth="1"/>
    <col min="261" max="261" width="16.28515625" style="1" bestFit="1" customWidth="1"/>
    <col min="262" max="262" width="5.7109375" style="1" customWidth="1"/>
    <col min="263" max="263" width="15.42578125" style="1" customWidth="1"/>
    <col min="264" max="264" width="16.42578125" style="1" customWidth="1"/>
    <col min="265" max="265" width="6.85546875" style="1" bestFit="1" customWidth="1"/>
    <col min="266" max="266" width="11.28515625" style="1" bestFit="1" customWidth="1"/>
    <col min="267" max="267" width="9.5703125" style="1" bestFit="1" customWidth="1"/>
    <col min="268" max="512" width="9.140625" style="1"/>
    <col min="513" max="513" width="22.5703125" style="1" customWidth="1"/>
    <col min="514" max="514" width="10.7109375" style="1" customWidth="1"/>
    <col min="515" max="515" width="11.5703125" style="1" customWidth="1"/>
    <col min="516" max="516" width="16.140625" style="1" customWidth="1"/>
    <col min="517" max="517" width="16.28515625" style="1" bestFit="1" customWidth="1"/>
    <col min="518" max="518" width="5.7109375" style="1" customWidth="1"/>
    <col min="519" max="519" width="15.42578125" style="1" customWidth="1"/>
    <col min="520" max="520" width="16.42578125" style="1" customWidth="1"/>
    <col min="521" max="521" width="6.85546875" style="1" bestFit="1" customWidth="1"/>
    <col min="522" max="522" width="11.28515625" style="1" bestFit="1" customWidth="1"/>
    <col min="523" max="523" width="9.5703125" style="1" bestFit="1" customWidth="1"/>
    <col min="524" max="768" width="9.140625" style="1"/>
    <col min="769" max="769" width="22.5703125" style="1" customWidth="1"/>
    <col min="770" max="770" width="10.7109375" style="1" customWidth="1"/>
    <col min="771" max="771" width="11.5703125" style="1" customWidth="1"/>
    <col min="772" max="772" width="16.140625" style="1" customWidth="1"/>
    <col min="773" max="773" width="16.28515625" style="1" bestFit="1" customWidth="1"/>
    <col min="774" max="774" width="5.7109375" style="1" customWidth="1"/>
    <col min="775" max="775" width="15.42578125" style="1" customWidth="1"/>
    <col min="776" max="776" width="16.42578125" style="1" customWidth="1"/>
    <col min="777" max="777" width="6.85546875" style="1" bestFit="1" customWidth="1"/>
    <col min="778" max="778" width="11.28515625" style="1" bestFit="1" customWidth="1"/>
    <col min="779" max="779" width="9.5703125" style="1" bestFit="1" customWidth="1"/>
    <col min="780" max="1024" width="9.140625" style="1"/>
    <col min="1025" max="1025" width="22.5703125" style="1" customWidth="1"/>
    <col min="1026" max="1026" width="10.7109375" style="1" customWidth="1"/>
    <col min="1027" max="1027" width="11.5703125" style="1" customWidth="1"/>
    <col min="1028" max="1028" width="16.140625" style="1" customWidth="1"/>
    <col min="1029" max="1029" width="16.28515625" style="1" bestFit="1" customWidth="1"/>
    <col min="1030" max="1030" width="5.7109375" style="1" customWidth="1"/>
    <col min="1031" max="1031" width="15.42578125" style="1" customWidth="1"/>
    <col min="1032" max="1032" width="16.42578125" style="1" customWidth="1"/>
    <col min="1033" max="1033" width="6.85546875" style="1" bestFit="1" customWidth="1"/>
    <col min="1034" max="1034" width="11.28515625" style="1" bestFit="1" customWidth="1"/>
    <col min="1035" max="1035" width="9.5703125" style="1" bestFit="1" customWidth="1"/>
    <col min="1036" max="1280" width="9.140625" style="1"/>
    <col min="1281" max="1281" width="22.5703125" style="1" customWidth="1"/>
    <col min="1282" max="1282" width="10.7109375" style="1" customWidth="1"/>
    <col min="1283" max="1283" width="11.5703125" style="1" customWidth="1"/>
    <col min="1284" max="1284" width="16.140625" style="1" customWidth="1"/>
    <col min="1285" max="1285" width="16.28515625" style="1" bestFit="1" customWidth="1"/>
    <col min="1286" max="1286" width="5.7109375" style="1" customWidth="1"/>
    <col min="1287" max="1287" width="15.42578125" style="1" customWidth="1"/>
    <col min="1288" max="1288" width="16.42578125" style="1" customWidth="1"/>
    <col min="1289" max="1289" width="6.85546875" style="1" bestFit="1" customWidth="1"/>
    <col min="1290" max="1290" width="11.28515625" style="1" bestFit="1" customWidth="1"/>
    <col min="1291" max="1291" width="9.5703125" style="1" bestFit="1" customWidth="1"/>
    <col min="1292" max="1536" width="9.140625" style="1"/>
    <col min="1537" max="1537" width="22.5703125" style="1" customWidth="1"/>
    <col min="1538" max="1538" width="10.7109375" style="1" customWidth="1"/>
    <col min="1539" max="1539" width="11.5703125" style="1" customWidth="1"/>
    <col min="1540" max="1540" width="16.140625" style="1" customWidth="1"/>
    <col min="1541" max="1541" width="16.28515625" style="1" bestFit="1" customWidth="1"/>
    <col min="1542" max="1542" width="5.7109375" style="1" customWidth="1"/>
    <col min="1543" max="1543" width="15.42578125" style="1" customWidth="1"/>
    <col min="1544" max="1544" width="16.42578125" style="1" customWidth="1"/>
    <col min="1545" max="1545" width="6.85546875" style="1" bestFit="1" customWidth="1"/>
    <col min="1546" max="1546" width="11.28515625" style="1" bestFit="1" customWidth="1"/>
    <col min="1547" max="1547" width="9.5703125" style="1" bestFit="1" customWidth="1"/>
    <col min="1548" max="1792" width="9.140625" style="1"/>
    <col min="1793" max="1793" width="22.5703125" style="1" customWidth="1"/>
    <col min="1794" max="1794" width="10.7109375" style="1" customWidth="1"/>
    <col min="1795" max="1795" width="11.5703125" style="1" customWidth="1"/>
    <col min="1796" max="1796" width="16.140625" style="1" customWidth="1"/>
    <col min="1797" max="1797" width="16.28515625" style="1" bestFit="1" customWidth="1"/>
    <col min="1798" max="1798" width="5.7109375" style="1" customWidth="1"/>
    <col min="1799" max="1799" width="15.42578125" style="1" customWidth="1"/>
    <col min="1800" max="1800" width="16.42578125" style="1" customWidth="1"/>
    <col min="1801" max="1801" width="6.85546875" style="1" bestFit="1" customWidth="1"/>
    <col min="1802" max="1802" width="11.28515625" style="1" bestFit="1" customWidth="1"/>
    <col min="1803" max="1803" width="9.5703125" style="1" bestFit="1" customWidth="1"/>
    <col min="1804" max="2048" width="9.140625" style="1"/>
    <col min="2049" max="2049" width="22.5703125" style="1" customWidth="1"/>
    <col min="2050" max="2050" width="10.7109375" style="1" customWidth="1"/>
    <col min="2051" max="2051" width="11.5703125" style="1" customWidth="1"/>
    <col min="2052" max="2052" width="16.140625" style="1" customWidth="1"/>
    <col min="2053" max="2053" width="16.28515625" style="1" bestFit="1" customWidth="1"/>
    <col min="2054" max="2054" width="5.7109375" style="1" customWidth="1"/>
    <col min="2055" max="2055" width="15.42578125" style="1" customWidth="1"/>
    <col min="2056" max="2056" width="16.42578125" style="1" customWidth="1"/>
    <col min="2057" max="2057" width="6.85546875" style="1" bestFit="1" customWidth="1"/>
    <col min="2058" max="2058" width="11.28515625" style="1" bestFit="1" customWidth="1"/>
    <col min="2059" max="2059" width="9.5703125" style="1" bestFit="1" customWidth="1"/>
    <col min="2060" max="2304" width="9.140625" style="1"/>
    <col min="2305" max="2305" width="22.5703125" style="1" customWidth="1"/>
    <col min="2306" max="2306" width="10.7109375" style="1" customWidth="1"/>
    <col min="2307" max="2307" width="11.5703125" style="1" customWidth="1"/>
    <col min="2308" max="2308" width="16.140625" style="1" customWidth="1"/>
    <col min="2309" max="2309" width="16.28515625" style="1" bestFit="1" customWidth="1"/>
    <col min="2310" max="2310" width="5.7109375" style="1" customWidth="1"/>
    <col min="2311" max="2311" width="15.42578125" style="1" customWidth="1"/>
    <col min="2312" max="2312" width="16.42578125" style="1" customWidth="1"/>
    <col min="2313" max="2313" width="6.85546875" style="1" bestFit="1" customWidth="1"/>
    <col min="2314" max="2314" width="11.28515625" style="1" bestFit="1" customWidth="1"/>
    <col min="2315" max="2315" width="9.5703125" style="1" bestFit="1" customWidth="1"/>
    <col min="2316" max="2560" width="9.140625" style="1"/>
    <col min="2561" max="2561" width="22.5703125" style="1" customWidth="1"/>
    <col min="2562" max="2562" width="10.7109375" style="1" customWidth="1"/>
    <col min="2563" max="2563" width="11.5703125" style="1" customWidth="1"/>
    <col min="2564" max="2564" width="16.140625" style="1" customWidth="1"/>
    <col min="2565" max="2565" width="16.28515625" style="1" bestFit="1" customWidth="1"/>
    <col min="2566" max="2566" width="5.7109375" style="1" customWidth="1"/>
    <col min="2567" max="2567" width="15.42578125" style="1" customWidth="1"/>
    <col min="2568" max="2568" width="16.42578125" style="1" customWidth="1"/>
    <col min="2569" max="2569" width="6.85546875" style="1" bestFit="1" customWidth="1"/>
    <col min="2570" max="2570" width="11.28515625" style="1" bestFit="1" customWidth="1"/>
    <col min="2571" max="2571" width="9.5703125" style="1" bestFit="1" customWidth="1"/>
    <col min="2572" max="2816" width="9.140625" style="1"/>
    <col min="2817" max="2817" width="22.5703125" style="1" customWidth="1"/>
    <col min="2818" max="2818" width="10.7109375" style="1" customWidth="1"/>
    <col min="2819" max="2819" width="11.5703125" style="1" customWidth="1"/>
    <col min="2820" max="2820" width="16.140625" style="1" customWidth="1"/>
    <col min="2821" max="2821" width="16.28515625" style="1" bestFit="1" customWidth="1"/>
    <col min="2822" max="2822" width="5.7109375" style="1" customWidth="1"/>
    <col min="2823" max="2823" width="15.42578125" style="1" customWidth="1"/>
    <col min="2824" max="2824" width="16.42578125" style="1" customWidth="1"/>
    <col min="2825" max="2825" width="6.85546875" style="1" bestFit="1" customWidth="1"/>
    <col min="2826" max="2826" width="11.28515625" style="1" bestFit="1" customWidth="1"/>
    <col min="2827" max="2827" width="9.5703125" style="1" bestFit="1" customWidth="1"/>
    <col min="2828" max="3072" width="9.140625" style="1"/>
    <col min="3073" max="3073" width="22.5703125" style="1" customWidth="1"/>
    <col min="3074" max="3074" width="10.7109375" style="1" customWidth="1"/>
    <col min="3075" max="3075" width="11.5703125" style="1" customWidth="1"/>
    <col min="3076" max="3076" width="16.140625" style="1" customWidth="1"/>
    <col min="3077" max="3077" width="16.28515625" style="1" bestFit="1" customWidth="1"/>
    <col min="3078" max="3078" width="5.7109375" style="1" customWidth="1"/>
    <col min="3079" max="3079" width="15.42578125" style="1" customWidth="1"/>
    <col min="3080" max="3080" width="16.42578125" style="1" customWidth="1"/>
    <col min="3081" max="3081" width="6.85546875" style="1" bestFit="1" customWidth="1"/>
    <col min="3082" max="3082" width="11.28515625" style="1" bestFit="1" customWidth="1"/>
    <col min="3083" max="3083" width="9.5703125" style="1" bestFit="1" customWidth="1"/>
    <col min="3084" max="3328" width="9.140625" style="1"/>
    <col min="3329" max="3329" width="22.5703125" style="1" customWidth="1"/>
    <col min="3330" max="3330" width="10.7109375" style="1" customWidth="1"/>
    <col min="3331" max="3331" width="11.5703125" style="1" customWidth="1"/>
    <col min="3332" max="3332" width="16.140625" style="1" customWidth="1"/>
    <col min="3333" max="3333" width="16.28515625" style="1" bestFit="1" customWidth="1"/>
    <col min="3334" max="3334" width="5.7109375" style="1" customWidth="1"/>
    <col min="3335" max="3335" width="15.42578125" style="1" customWidth="1"/>
    <col min="3336" max="3336" width="16.42578125" style="1" customWidth="1"/>
    <col min="3337" max="3337" width="6.85546875" style="1" bestFit="1" customWidth="1"/>
    <col min="3338" max="3338" width="11.28515625" style="1" bestFit="1" customWidth="1"/>
    <col min="3339" max="3339" width="9.5703125" style="1" bestFit="1" customWidth="1"/>
    <col min="3340" max="3584" width="9.140625" style="1"/>
    <col min="3585" max="3585" width="22.5703125" style="1" customWidth="1"/>
    <col min="3586" max="3586" width="10.7109375" style="1" customWidth="1"/>
    <col min="3587" max="3587" width="11.5703125" style="1" customWidth="1"/>
    <col min="3588" max="3588" width="16.140625" style="1" customWidth="1"/>
    <col min="3589" max="3589" width="16.28515625" style="1" bestFit="1" customWidth="1"/>
    <col min="3590" max="3590" width="5.7109375" style="1" customWidth="1"/>
    <col min="3591" max="3591" width="15.42578125" style="1" customWidth="1"/>
    <col min="3592" max="3592" width="16.42578125" style="1" customWidth="1"/>
    <col min="3593" max="3593" width="6.85546875" style="1" bestFit="1" customWidth="1"/>
    <col min="3594" max="3594" width="11.28515625" style="1" bestFit="1" customWidth="1"/>
    <col min="3595" max="3595" width="9.5703125" style="1" bestFit="1" customWidth="1"/>
    <col min="3596" max="3840" width="9.140625" style="1"/>
    <col min="3841" max="3841" width="22.5703125" style="1" customWidth="1"/>
    <col min="3842" max="3842" width="10.7109375" style="1" customWidth="1"/>
    <col min="3843" max="3843" width="11.5703125" style="1" customWidth="1"/>
    <col min="3844" max="3844" width="16.140625" style="1" customWidth="1"/>
    <col min="3845" max="3845" width="16.28515625" style="1" bestFit="1" customWidth="1"/>
    <col min="3846" max="3846" width="5.7109375" style="1" customWidth="1"/>
    <col min="3847" max="3847" width="15.42578125" style="1" customWidth="1"/>
    <col min="3848" max="3848" width="16.42578125" style="1" customWidth="1"/>
    <col min="3849" max="3849" width="6.85546875" style="1" bestFit="1" customWidth="1"/>
    <col min="3850" max="3850" width="11.28515625" style="1" bestFit="1" customWidth="1"/>
    <col min="3851" max="3851" width="9.5703125" style="1" bestFit="1" customWidth="1"/>
    <col min="3852" max="4096" width="9.140625" style="1"/>
    <col min="4097" max="4097" width="22.5703125" style="1" customWidth="1"/>
    <col min="4098" max="4098" width="10.7109375" style="1" customWidth="1"/>
    <col min="4099" max="4099" width="11.5703125" style="1" customWidth="1"/>
    <col min="4100" max="4100" width="16.140625" style="1" customWidth="1"/>
    <col min="4101" max="4101" width="16.28515625" style="1" bestFit="1" customWidth="1"/>
    <col min="4102" max="4102" width="5.7109375" style="1" customWidth="1"/>
    <col min="4103" max="4103" width="15.42578125" style="1" customWidth="1"/>
    <col min="4104" max="4104" width="16.42578125" style="1" customWidth="1"/>
    <col min="4105" max="4105" width="6.85546875" style="1" bestFit="1" customWidth="1"/>
    <col min="4106" max="4106" width="11.28515625" style="1" bestFit="1" customWidth="1"/>
    <col min="4107" max="4107" width="9.5703125" style="1" bestFit="1" customWidth="1"/>
    <col min="4108" max="4352" width="9.140625" style="1"/>
    <col min="4353" max="4353" width="22.5703125" style="1" customWidth="1"/>
    <col min="4354" max="4354" width="10.7109375" style="1" customWidth="1"/>
    <col min="4355" max="4355" width="11.5703125" style="1" customWidth="1"/>
    <col min="4356" max="4356" width="16.140625" style="1" customWidth="1"/>
    <col min="4357" max="4357" width="16.28515625" style="1" bestFit="1" customWidth="1"/>
    <col min="4358" max="4358" width="5.7109375" style="1" customWidth="1"/>
    <col min="4359" max="4359" width="15.42578125" style="1" customWidth="1"/>
    <col min="4360" max="4360" width="16.42578125" style="1" customWidth="1"/>
    <col min="4361" max="4361" width="6.85546875" style="1" bestFit="1" customWidth="1"/>
    <col min="4362" max="4362" width="11.28515625" style="1" bestFit="1" customWidth="1"/>
    <col min="4363" max="4363" width="9.5703125" style="1" bestFit="1" customWidth="1"/>
    <col min="4364" max="4608" width="9.140625" style="1"/>
    <col min="4609" max="4609" width="22.5703125" style="1" customWidth="1"/>
    <col min="4610" max="4610" width="10.7109375" style="1" customWidth="1"/>
    <col min="4611" max="4611" width="11.5703125" style="1" customWidth="1"/>
    <col min="4612" max="4612" width="16.140625" style="1" customWidth="1"/>
    <col min="4613" max="4613" width="16.28515625" style="1" bestFit="1" customWidth="1"/>
    <col min="4614" max="4614" width="5.7109375" style="1" customWidth="1"/>
    <col min="4615" max="4615" width="15.42578125" style="1" customWidth="1"/>
    <col min="4616" max="4616" width="16.42578125" style="1" customWidth="1"/>
    <col min="4617" max="4617" width="6.85546875" style="1" bestFit="1" customWidth="1"/>
    <col min="4618" max="4618" width="11.28515625" style="1" bestFit="1" customWidth="1"/>
    <col min="4619" max="4619" width="9.5703125" style="1" bestFit="1" customWidth="1"/>
    <col min="4620" max="4864" width="9.140625" style="1"/>
    <col min="4865" max="4865" width="22.5703125" style="1" customWidth="1"/>
    <col min="4866" max="4866" width="10.7109375" style="1" customWidth="1"/>
    <col min="4867" max="4867" width="11.5703125" style="1" customWidth="1"/>
    <col min="4868" max="4868" width="16.140625" style="1" customWidth="1"/>
    <col min="4869" max="4869" width="16.28515625" style="1" bestFit="1" customWidth="1"/>
    <col min="4870" max="4870" width="5.7109375" style="1" customWidth="1"/>
    <col min="4871" max="4871" width="15.42578125" style="1" customWidth="1"/>
    <col min="4872" max="4872" width="16.42578125" style="1" customWidth="1"/>
    <col min="4873" max="4873" width="6.85546875" style="1" bestFit="1" customWidth="1"/>
    <col min="4874" max="4874" width="11.28515625" style="1" bestFit="1" customWidth="1"/>
    <col min="4875" max="4875" width="9.5703125" style="1" bestFit="1" customWidth="1"/>
    <col min="4876" max="5120" width="9.140625" style="1"/>
    <col min="5121" max="5121" width="22.5703125" style="1" customWidth="1"/>
    <col min="5122" max="5122" width="10.7109375" style="1" customWidth="1"/>
    <col min="5123" max="5123" width="11.5703125" style="1" customWidth="1"/>
    <col min="5124" max="5124" width="16.140625" style="1" customWidth="1"/>
    <col min="5125" max="5125" width="16.28515625" style="1" bestFit="1" customWidth="1"/>
    <col min="5126" max="5126" width="5.7109375" style="1" customWidth="1"/>
    <col min="5127" max="5127" width="15.42578125" style="1" customWidth="1"/>
    <col min="5128" max="5128" width="16.42578125" style="1" customWidth="1"/>
    <col min="5129" max="5129" width="6.85546875" style="1" bestFit="1" customWidth="1"/>
    <col min="5130" max="5130" width="11.28515625" style="1" bestFit="1" customWidth="1"/>
    <col min="5131" max="5131" width="9.5703125" style="1" bestFit="1" customWidth="1"/>
    <col min="5132" max="5376" width="9.140625" style="1"/>
    <col min="5377" max="5377" width="22.5703125" style="1" customWidth="1"/>
    <col min="5378" max="5378" width="10.7109375" style="1" customWidth="1"/>
    <col min="5379" max="5379" width="11.5703125" style="1" customWidth="1"/>
    <col min="5380" max="5380" width="16.140625" style="1" customWidth="1"/>
    <col min="5381" max="5381" width="16.28515625" style="1" bestFit="1" customWidth="1"/>
    <col min="5382" max="5382" width="5.7109375" style="1" customWidth="1"/>
    <col min="5383" max="5383" width="15.42578125" style="1" customWidth="1"/>
    <col min="5384" max="5384" width="16.42578125" style="1" customWidth="1"/>
    <col min="5385" max="5385" width="6.85546875" style="1" bestFit="1" customWidth="1"/>
    <col min="5386" max="5386" width="11.28515625" style="1" bestFit="1" customWidth="1"/>
    <col min="5387" max="5387" width="9.5703125" style="1" bestFit="1" customWidth="1"/>
    <col min="5388" max="5632" width="9.140625" style="1"/>
    <col min="5633" max="5633" width="22.5703125" style="1" customWidth="1"/>
    <col min="5634" max="5634" width="10.7109375" style="1" customWidth="1"/>
    <col min="5635" max="5635" width="11.5703125" style="1" customWidth="1"/>
    <col min="5636" max="5636" width="16.140625" style="1" customWidth="1"/>
    <col min="5637" max="5637" width="16.28515625" style="1" bestFit="1" customWidth="1"/>
    <col min="5638" max="5638" width="5.7109375" style="1" customWidth="1"/>
    <col min="5639" max="5639" width="15.42578125" style="1" customWidth="1"/>
    <col min="5640" max="5640" width="16.42578125" style="1" customWidth="1"/>
    <col min="5641" max="5641" width="6.85546875" style="1" bestFit="1" customWidth="1"/>
    <col min="5642" max="5642" width="11.28515625" style="1" bestFit="1" customWidth="1"/>
    <col min="5643" max="5643" width="9.5703125" style="1" bestFit="1" customWidth="1"/>
    <col min="5644" max="5888" width="9.140625" style="1"/>
    <col min="5889" max="5889" width="22.5703125" style="1" customWidth="1"/>
    <col min="5890" max="5890" width="10.7109375" style="1" customWidth="1"/>
    <col min="5891" max="5891" width="11.5703125" style="1" customWidth="1"/>
    <col min="5892" max="5892" width="16.140625" style="1" customWidth="1"/>
    <col min="5893" max="5893" width="16.28515625" style="1" bestFit="1" customWidth="1"/>
    <col min="5894" max="5894" width="5.7109375" style="1" customWidth="1"/>
    <col min="5895" max="5895" width="15.42578125" style="1" customWidth="1"/>
    <col min="5896" max="5896" width="16.42578125" style="1" customWidth="1"/>
    <col min="5897" max="5897" width="6.85546875" style="1" bestFit="1" customWidth="1"/>
    <col min="5898" max="5898" width="11.28515625" style="1" bestFit="1" customWidth="1"/>
    <col min="5899" max="5899" width="9.5703125" style="1" bestFit="1" customWidth="1"/>
    <col min="5900" max="6144" width="9.140625" style="1"/>
    <col min="6145" max="6145" width="22.5703125" style="1" customWidth="1"/>
    <col min="6146" max="6146" width="10.7109375" style="1" customWidth="1"/>
    <col min="6147" max="6147" width="11.5703125" style="1" customWidth="1"/>
    <col min="6148" max="6148" width="16.140625" style="1" customWidth="1"/>
    <col min="6149" max="6149" width="16.28515625" style="1" bestFit="1" customWidth="1"/>
    <col min="6150" max="6150" width="5.7109375" style="1" customWidth="1"/>
    <col min="6151" max="6151" width="15.42578125" style="1" customWidth="1"/>
    <col min="6152" max="6152" width="16.42578125" style="1" customWidth="1"/>
    <col min="6153" max="6153" width="6.85546875" style="1" bestFit="1" customWidth="1"/>
    <col min="6154" max="6154" width="11.28515625" style="1" bestFit="1" customWidth="1"/>
    <col min="6155" max="6155" width="9.5703125" style="1" bestFit="1" customWidth="1"/>
    <col min="6156" max="6400" width="9.140625" style="1"/>
    <col min="6401" max="6401" width="22.5703125" style="1" customWidth="1"/>
    <col min="6402" max="6402" width="10.7109375" style="1" customWidth="1"/>
    <col min="6403" max="6403" width="11.5703125" style="1" customWidth="1"/>
    <col min="6404" max="6404" width="16.140625" style="1" customWidth="1"/>
    <col min="6405" max="6405" width="16.28515625" style="1" bestFit="1" customWidth="1"/>
    <col min="6406" max="6406" width="5.7109375" style="1" customWidth="1"/>
    <col min="6407" max="6407" width="15.42578125" style="1" customWidth="1"/>
    <col min="6408" max="6408" width="16.42578125" style="1" customWidth="1"/>
    <col min="6409" max="6409" width="6.85546875" style="1" bestFit="1" customWidth="1"/>
    <col min="6410" max="6410" width="11.28515625" style="1" bestFit="1" customWidth="1"/>
    <col min="6411" max="6411" width="9.5703125" style="1" bestFit="1" customWidth="1"/>
    <col min="6412" max="6656" width="9.140625" style="1"/>
    <col min="6657" max="6657" width="22.5703125" style="1" customWidth="1"/>
    <col min="6658" max="6658" width="10.7109375" style="1" customWidth="1"/>
    <col min="6659" max="6659" width="11.5703125" style="1" customWidth="1"/>
    <col min="6660" max="6660" width="16.140625" style="1" customWidth="1"/>
    <col min="6661" max="6661" width="16.28515625" style="1" bestFit="1" customWidth="1"/>
    <col min="6662" max="6662" width="5.7109375" style="1" customWidth="1"/>
    <col min="6663" max="6663" width="15.42578125" style="1" customWidth="1"/>
    <col min="6664" max="6664" width="16.42578125" style="1" customWidth="1"/>
    <col min="6665" max="6665" width="6.85546875" style="1" bestFit="1" customWidth="1"/>
    <col min="6666" max="6666" width="11.28515625" style="1" bestFit="1" customWidth="1"/>
    <col min="6667" max="6667" width="9.5703125" style="1" bestFit="1" customWidth="1"/>
    <col min="6668" max="6912" width="9.140625" style="1"/>
    <col min="6913" max="6913" width="22.5703125" style="1" customWidth="1"/>
    <col min="6914" max="6914" width="10.7109375" style="1" customWidth="1"/>
    <col min="6915" max="6915" width="11.5703125" style="1" customWidth="1"/>
    <col min="6916" max="6916" width="16.140625" style="1" customWidth="1"/>
    <col min="6917" max="6917" width="16.28515625" style="1" bestFit="1" customWidth="1"/>
    <col min="6918" max="6918" width="5.7109375" style="1" customWidth="1"/>
    <col min="6919" max="6919" width="15.42578125" style="1" customWidth="1"/>
    <col min="6920" max="6920" width="16.42578125" style="1" customWidth="1"/>
    <col min="6921" max="6921" width="6.85546875" style="1" bestFit="1" customWidth="1"/>
    <col min="6922" max="6922" width="11.28515625" style="1" bestFit="1" customWidth="1"/>
    <col min="6923" max="6923" width="9.5703125" style="1" bestFit="1" customWidth="1"/>
    <col min="6924" max="7168" width="9.140625" style="1"/>
    <col min="7169" max="7169" width="22.5703125" style="1" customWidth="1"/>
    <col min="7170" max="7170" width="10.7109375" style="1" customWidth="1"/>
    <col min="7171" max="7171" width="11.5703125" style="1" customWidth="1"/>
    <col min="7172" max="7172" width="16.140625" style="1" customWidth="1"/>
    <col min="7173" max="7173" width="16.28515625" style="1" bestFit="1" customWidth="1"/>
    <col min="7174" max="7174" width="5.7109375" style="1" customWidth="1"/>
    <col min="7175" max="7175" width="15.42578125" style="1" customWidth="1"/>
    <col min="7176" max="7176" width="16.42578125" style="1" customWidth="1"/>
    <col min="7177" max="7177" width="6.85546875" style="1" bestFit="1" customWidth="1"/>
    <col min="7178" max="7178" width="11.28515625" style="1" bestFit="1" customWidth="1"/>
    <col min="7179" max="7179" width="9.5703125" style="1" bestFit="1" customWidth="1"/>
    <col min="7180" max="7424" width="9.140625" style="1"/>
    <col min="7425" max="7425" width="22.5703125" style="1" customWidth="1"/>
    <col min="7426" max="7426" width="10.7109375" style="1" customWidth="1"/>
    <col min="7427" max="7427" width="11.5703125" style="1" customWidth="1"/>
    <col min="7428" max="7428" width="16.140625" style="1" customWidth="1"/>
    <col min="7429" max="7429" width="16.28515625" style="1" bestFit="1" customWidth="1"/>
    <col min="7430" max="7430" width="5.7109375" style="1" customWidth="1"/>
    <col min="7431" max="7431" width="15.42578125" style="1" customWidth="1"/>
    <col min="7432" max="7432" width="16.42578125" style="1" customWidth="1"/>
    <col min="7433" max="7433" width="6.85546875" style="1" bestFit="1" customWidth="1"/>
    <col min="7434" max="7434" width="11.28515625" style="1" bestFit="1" customWidth="1"/>
    <col min="7435" max="7435" width="9.5703125" style="1" bestFit="1" customWidth="1"/>
    <col min="7436" max="7680" width="9.140625" style="1"/>
    <col min="7681" max="7681" width="22.5703125" style="1" customWidth="1"/>
    <col min="7682" max="7682" width="10.7109375" style="1" customWidth="1"/>
    <col min="7683" max="7683" width="11.5703125" style="1" customWidth="1"/>
    <col min="7684" max="7684" width="16.140625" style="1" customWidth="1"/>
    <col min="7685" max="7685" width="16.28515625" style="1" bestFit="1" customWidth="1"/>
    <col min="7686" max="7686" width="5.7109375" style="1" customWidth="1"/>
    <col min="7687" max="7687" width="15.42578125" style="1" customWidth="1"/>
    <col min="7688" max="7688" width="16.42578125" style="1" customWidth="1"/>
    <col min="7689" max="7689" width="6.85546875" style="1" bestFit="1" customWidth="1"/>
    <col min="7690" max="7690" width="11.28515625" style="1" bestFit="1" customWidth="1"/>
    <col min="7691" max="7691" width="9.5703125" style="1" bestFit="1" customWidth="1"/>
    <col min="7692" max="7936" width="9.140625" style="1"/>
    <col min="7937" max="7937" width="22.5703125" style="1" customWidth="1"/>
    <col min="7938" max="7938" width="10.7109375" style="1" customWidth="1"/>
    <col min="7939" max="7939" width="11.5703125" style="1" customWidth="1"/>
    <col min="7940" max="7940" width="16.140625" style="1" customWidth="1"/>
    <col min="7941" max="7941" width="16.28515625" style="1" bestFit="1" customWidth="1"/>
    <col min="7942" max="7942" width="5.7109375" style="1" customWidth="1"/>
    <col min="7943" max="7943" width="15.42578125" style="1" customWidth="1"/>
    <col min="7944" max="7944" width="16.42578125" style="1" customWidth="1"/>
    <col min="7945" max="7945" width="6.85546875" style="1" bestFit="1" customWidth="1"/>
    <col min="7946" max="7946" width="11.28515625" style="1" bestFit="1" customWidth="1"/>
    <col min="7947" max="7947" width="9.5703125" style="1" bestFit="1" customWidth="1"/>
    <col min="7948" max="8192" width="9.140625" style="1"/>
    <col min="8193" max="8193" width="22.5703125" style="1" customWidth="1"/>
    <col min="8194" max="8194" width="10.7109375" style="1" customWidth="1"/>
    <col min="8195" max="8195" width="11.5703125" style="1" customWidth="1"/>
    <col min="8196" max="8196" width="16.140625" style="1" customWidth="1"/>
    <col min="8197" max="8197" width="16.28515625" style="1" bestFit="1" customWidth="1"/>
    <col min="8198" max="8198" width="5.7109375" style="1" customWidth="1"/>
    <col min="8199" max="8199" width="15.42578125" style="1" customWidth="1"/>
    <col min="8200" max="8200" width="16.42578125" style="1" customWidth="1"/>
    <col min="8201" max="8201" width="6.85546875" style="1" bestFit="1" customWidth="1"/>
    <col min="8202" max="8202" width="11.28515625" style="1" bestFit="1" customWidth="1"/>
    <col min="8203" max="8203" width="9.5703125" style="1" bestFit="1" customWidth="1"/>
    <col min="8204" max="8448" width="9.140625" style="1"/>
    <col min="8449" max="8449" width="22.5703125" style="1" customWidth="1"/>
    <col min="8450" max="8450" width="10.7109375" style="1" customWidth="1"/>
    <col min="8451" max="8451" width="11.5703125" style="1" customWidth="1"/>
    <col min="8452" max="8452" width="16.140625" style="1" customWidth="1"/>
    <col min="8453" max="8453" width="16.28515625" style="1" bestFit="1" customWidth="1"/>
    <col min="8454" max="8454" width="5.7109375" style="1" customWidth="1"/>
    <col min="8455" max="8455" width="15.42578125" style="1" customWidth="1"/>
    <col min="8456" max="8456" width="16.42578125" style="1" customWidth="1"/>
    <col min="8457" max="8457" width="6.85546875" style="1" bestFit="1" customWidth="1"/>
    <col min="8458" max="8458" width="11.28515625" style="1" bestFit="1" customWidth="1"/>
    <col min="8459" max="8459" width="9.5703125" style="1" bestFit="1" customWidth="1"/>
    <col min="8460" max="8704" width="9.140625" style="1"/>
    <col min="8705" max="8705" width="22.5703125" style="1" customWidth="1"/>
    <col min="8706" max="8706" width="10.7109375" style="1" customWidth="1"/>
    <col min="8707" max="8707" width="11.5703125" style="1" customWidth="1"/>
    <col min="8708" max="8708" width="16.140625" style="1" customWidth="1"/>
    <col min="8709" max="8709" width="16.28515625" style="1" bestFit="1" customWidth="1"/>
    <col min="8710" max="8710" width="5.7109375" style="1" customWidth="1"/>
    <col min="8711" max="8711" width="15.42578125" style="1" customWidth="1"/>
    <col min="8712" max="8712" width="16.42578125" style="1" customWidth="1"/>
    <col min="8713" max="8713" width="6.85546875" style="1" bestFit="1" customWidth="1"/>
    <col min="8714" max="8714" width="11.28515625" style="1" bestFit="1" customWidth="1"/>
    <col min="8715" max="8715" width="9.5703125" style="1" bestFit="1" customWidth="1"/>
    <col min="8716" max="8960" width="9.140625" style="1"/>
    <col min="8961" max="8961" width="22.5703125" style="1" customWidth="1"/>
    <col min="8962" max="8962" width="10.7109375" style="1" customWidth="1"/>
    <col min="8963" max="8963" width="11.5703125" style="1" customWidth="1"/>
    <col min="8964" max="8964" width="16.140625" style="1" customWidth="1"/>
    <col min="8965" max="8965" width="16.28515625" style="1" bestFit="1" customWidth="1"/>
    <col min="8966" max="8966" width="5.7109375" style="1" customWidth="1"/>
    <col min="8967" max="8967" width="15.42578125" style="1" customWidth="1"/>
    <col min="8968" max="8968" width="16.42578125" style="1" customWidth="1"/>
    <col min="8969" max="8969" width="6.85546875" style="1" bestFit="1" customWidth="1"/>
    <col min="8970" max="8970" width="11.28515625" style="1" bestFit="1" customWidth="1"/>
    <col min="8971" max="8971" width="9.5703125" style="1" bestFit="1" customWidth="1"/>
    <col min="8972" max="9216" width="9.140625" style="1"/>
    <col min="9217" max="9217" width="22.5703125" style="1" customWidth="1"/>
    <col min="9218" max="9218" width="10.7109375" style="1" customWidth="1"/>
    <col min="9219" max="9219" width="11.5703125" style="1" customWidth="1"/>
    <col min="9220" max="9220" width="16.140625" style="1" customWidth="1"/>
    <col min="9221" max="9221" width="16.28515625" style="1" bestFit="1" customWidth="1"/>
    <col min="9222" max="9222" width="5.7109375" style="1" customWidth="1"/>
    <col min="9223" max="9223" width="15.42578125" style="1" customWidth="1"/>
    <col min="9224" max="9224" width="16.42578125" style="1" customWidth="1"/>
    <col min="9225" max="9225" width="6.85546875" style="1" bestFit="1" customWidth="1"/>
    <col min="9226" max="9226" width="11.28515625" style="1" bestFit="1" customWidth="1"/>
    <col min="9227" max="9227" width="9.5703125" style="1" bestFit="1" customWidth="1"/>
    <col min="9228" max="9472" width="9.140625" style="1"/>
    <col min="9473" max="9473" width="22.5703125" style="1" customWidth="1"/>
    <col min="9474" max="9474" width="10.7109375" style="1" customWidth="1"/>
    <col min="9475" max="9475" width="11.5703125" style="1" customWidth="1"/>
    <col min="9476" max="9476" width="16.140625" style="1" customWidth="1"/>
    <col min="9477" max="9477" width="16.28515625" style="1" bestFit="1" customWidth="1"/>
    <col min="9478" max="9478" width="5.7109375" style="1" customWidth="1"/>
    <col min="9479" max="9479" width="15.42578125" style="1" customWidth="1"/>
    <col min="9480" max="9480" width="16.42578125" style="1" customWidth="1"/>
    <col min="9481" max="9481" width="6.85546875" style="1" bestFit="1" customWidth="1"/>
    <col min="9482" max="9482" width="11.28515625" style="1" bestFit="1" customWidth="1"/>
    <col min="9483" max="9483" width="9.5703125" style="1" bestFit="1" customWidth="1"/>
    <col min="9484" max="9728" width="9.140625" style="1"/>
    <col min="9729" max="9729" width="22.5703125" style="1" customWidth="1"/>
    <col min="9730" max="9730" width="10.7109375" style="1" customWidth="1"/>
    <col min="9731" max="9731" width="11.5703125" style="1" customWidth="1"/>
    <col min="9732" max="9732" width="16.140625" style="1" customWidth="1"/>
    <col min="9733" max="9733" width="16.28515625" style="1" bestFit="1" customWidth="1"/>
    <col min="9734" max="9734" width="5.7109375" style="1" customWidth="1"/>
    <col min="9735" max="9735" width="15.42578125" style="1" customWidth="1"/>
    <col min="9736" max="9736" width="16.42578125" style="1" customWidth="1"/>
    <col min="9737" max="9737" width="6.85546875" style="1" bestFit="1" customWidth="1"/>
    <col min="9738" max="9738" width="11.28515625" style="1" bestFit="1" customWidth="1"/>
    <col min="9739" max="9739" width="9.5703125" style="1" bestFit="1" customWidth="1"/>
    <col min="9740" max="9984" width="9.140625" style="1"/>
    <col min="9985" max="9985" width="22.5703125" style="1" customWidth="1"/>
    <col min="9986" max="9986" width="10.7109375" style="1" customWidth="1"/>
    <col min="9987" max="9987" width="11.5703125" style="1" customWidth="1"/>
    <col min="9988" max="9988" width="16.140625" style="1" customWidth="1"/>
    <col min="9989" max="9989" width="16.28515625" style="1" bestFit="1" customWidth="1"/>
    <col min="9990" max="9990" width="5.7109375" style="1" customWidth="1"/>
    <col min="9991" max="9991" width="15.42578125" style="1" customWidth="1"/>
    <col min="9992" max="9992" width="16.42578125" style="1" customWidth="1"/>
    <col min="9993" max="9993" width="6.85546875" style="1" bestFit="1" customWidth="1"/>
    <col min="9994" max="9994" width="11.28515625" style="1" bestFit="1" customWidth="1"/>
    <col min="9995" max="9995" width="9.5703125" style="1" bestFit="1" customWidth="1"/>
    <col min="9996" max="10240" width="9.140625" style="1"/>
    <col min="10241" max="10241" width="22.5703125" style="1" customWidth="1"/>
    <col min="10242" max="10242" width="10.7109375" style="1" customWidth="1"/>
    <col min="10243" max="10243" width="11.5703125" style="1" customWidth="1"/>
    <col min="10244" max="10244" width="16.140625" style="1" customWidth="1"/>
    <col min="10245" max="10245" width="16.28515625" style="1" bestFit="1" customWidth="1"/>
    <col min="10246" max="10246" width="5.7109375" style="1" customWidth="1"/>
    <col min="10247" max="10247" width="15.42578125" style="1" customWidth="1"/>
    <col min="10248" max="10248" width="16.42578125" style="1" customWidth="1"/>
    <col min="10249" max="10249" width="6.85546875" style="1" bestFit="1" customWidth="1"/>
    <col min="10250" max="10250" width="11.28515625" style="1" bestFit="1" customWidth="1"/>
    <col min="10251" max="10251" width="9.5703125" style="1" bestFit="1" customWidth="1"/>
    <col min="10252" max="10496" width="9.140625" style="1"/>
    <col min="10497" max="10497" width="22.5703125" style="1" customWidth="1"/>
    <col min="10498" max="10498" width="10.7109375" style="1" customWidth="1"/>
    <col min="10499" max="10499" width="11.5703125" style="1" customWidth="1"/>
    <col min="10500" max="10500" width="16.140625" style="1" customWidth="1"/>
    <col min="10501" max="10501" width="16.28515625" style="1" bestFit="1" customWidth="1"/>
    <col min="10502" max="10502" width="5.7109375" style="1" customWidth="1"/>
    <col min="10503" max="10503" width="15.42578125" style="1" customWidth="1"/>
    <col min="10504" max="10504" width="16.42578125" style="1" customWidth="1"/>
    <col min="10505" max="10505" width="6.85546875" style="1" bestFit="1" customWidth="1"/>
    <col min="10506" max="10506" width="11.28515625" style="1" bestFit="1" customWidth="1"/>
    <col min="10507" max="10507" width="9.5703125" style="1" bestFit="1" customWidth="1"/>
    <col min="10508" max="10752" width="9.140625" style="1"/>
    <col min="10753" max="10753" width="22.5703125" style="1" customWidth="1"/>
    <col min="10754" max="10754" width="10.7109375" style="1" customWidth="1"/>
    <col min="10755" max="10755" width="11.5703125" style="1" customWidth="1"/>
    <col min="10756" max="10756" width="16.140625" style="1" customWidth="1"/>
    <col min="10757" max="10757" width="16.28515625" style="1" bestFit="1" customWidth="1"/>
    <col min="10758" max="10758" width="5.7109375" style="1" customWidth="1"/>
    <col min="10759" max="10759" width="15.42578125" style="1" customWidth="1"/>
    <col min="10760" max="10760" width="16.42578125" style="1" customWidth="1"/>
    <col min="10761" max="10761" width="6.85546875" style="1" bestFit="1" customWidth="1"/>
    <col min="10762" max="10762" width="11.28515625" style="1" bestFit="1" customWidth="1"/>
    <col min="10763" max="10763" width="9.5703125" style="1" bestFit="1" customWidth="1"/>
    <col min="10764" max="11008" width="9.140625" style="1"/>
    <col min="11009" max="11009" width="22.5703125" style="1" customWidth="1"/>
    <col min="11010" max="11010" width="10.7109375" style="1" customWidth="1"/>
    <col min="11011" max="11011" width="11.5703125" style="1" customWidth="1"/>
    <col min="11012" max="11012" width="16.140625" style="1" customWidth="1"/>
    <col min="11013" max="11013" width="16.28515625" style="1" bestFit="1" customWidth="1"/>
    <col min="11014" max="11014" width="5.7109375" style="1" customWidth="1"/>
    <col min="11015" max="11015" width="15.42578125" style="1" customWidth="1"/>
    <col min="11016" max="11016" width="16.42578125" style="1" customWidth="1"/>
    <col min="11017" max="11017" width="6.85546875" style="1" bestFit="1" customWidth="1"/>
    <col min="11018" max="11018" width="11.28515625" style="1" bestFit="1" customWidth="1"/>
    <col min="11019" max="11019" width="9.5703125" style="1" bestFit="1" customWidth="1"/>
    <col min="11020" max="11264" width="9.140625" style="1"/>
    <col min="11265" max="11265" width="22.5703125" style="1" customWidth="1"/>
    <col min="11266" max="11266" width="10.7109375" style="1" customWidth="1"/>
    <col min="11267" max="11267" width="11.5703125" style="1" customWidth="1"/>
    <col min="11268" max="11268" width="16.140625" style="1" customWidth="1"/>
    <col min="11269" max="11269" width="16.28515625" style="1" bestFit="1" customWidth="1"/>
    <col min="11270" max="11270" width="5.7109375" style="1" customWidth="1"/>
    <col min="11271" max="11271" width="15.42578125" style="1" customWidth="1"/>
    <col min="11272" max="11272" width="16.42578125" style="1" customWidth="1"/>
    <col min="11273" max="11273" width="6.85546875" style="1" bestFit="1" customWidth="1"/>
    <col min="11274" max="11274" width="11.28515625" style="1" bestFit="1" customWidth="1"/>
    <col min="11275" max="11275" width="9.5703125" style="1" bestFit="1" customWidth="1"/>
    <col min="11276" max="11520" width="9.140625" style="1"/>
    <col min="11521" max="11521" width="22.5703125" style="1" customWidth="1"/>
    <col min="11522" max="11522" width="10.7109375" style="1" customWidth="1"/>
    <col min="11523" max="11523" width="11.5703125" style="1" customWidth="1"/>
    <col min="11524" max="11524" width="16.140625" style="1" customWidth="1"/>
    <col min="11525" max="11525" width="16.28515625" style="1" bestFit="1" customWidth="1"/>
    <col min="11526" max="11526" width="5.7109375" style="1" customWidth="1"/>
    <col min="11527" max="11527" width="15.42578125" style="1" customWidth="1"/>
    <col min="11528" max="11528" width="16.42578125" style="1" customWidth="1"/>
    <col min="11529" max="11529" width="6.85546875" style="1" bestFit="1" customWidth="1"/>
    <col min="11530" max="11530" width="11.28515625" style="1" bestFit="1" customWidth="1"/>
    <col min="11531" max="11531" width="9.5703125" style="1" bestFit="1" customWidth="1"/>
    <col min="11532" max="11776" width="9.140625" style="1"/>
    <col min="11777" max="11777" width="22.5703125" style="1" customWidth="1"/>
    <col min="11778" max="11778" width="10.7109375" style="1" customWidth="1"/>
    <col min="11779" max="11779" width="11.5703125" style="1" customWidth="1"/>
    <col min="11780" max="11780" width="16.140625" style="1" customWidth="1"/>
    <col min="11781" max="11781" width="16.28515625" style="1" bestFit="1" customWidth="1"/>
    <col min="11782" max="11782" width="5.7109375" style="1" customWidth="1"/>
    <col min="11783" max="11783" width="15.42578125" style="1" customWidth="1"/>
    <col min="11784" max="11784" width="16.42578125" style="1" customWidth="1"/>
    <col min="11785" max="11785" width="6.85546875" style="1" bestFit="1" customWidth="1"/>
    <col min="11786" max="11786" width="11.28515625" style="1" bestFit="1" customWidth="1"/>
    <col min="11787" max="11787" width="9.5703125" style="1" bestFit="1" customWidth="1"/>
    <col min="11788" max="12032" width="9.140625" style="1"/>
    <col min="12033" max="12033" width="22.5703125" style="1" customWidth="1"/>
    <col min="12034" max="12034" width="10.7109375" style="1" customWidth="1"/>
    <col min="12035" max="12035" width="11.5703125" style="1" customWidth="1"/>
    <col min="12036" max="12036" width="16.140625" style="1" customWidth="1"/>
    <col min="12037" max="12037" width="16.28515625" style="1" bestFit="1" customWidth="1"/>
    <col min="12038" max="12038" width="5.7109375" style="1" customWidth="1"/>
    <col min="12039" max="12039" width="15.42578125" style="1" customWidth="1"/>
    <col min="12040" max="12040" width="16.42578125" style="1" customWidth="1"/>
    <col min="12041" max="12041" width="6.85546875" style="1" bestFit="1" customWidth="1"/>
    <col min="12042" max="12042" width="11.28515625" style="1" bestFit="1" customWidth="1"/>
    <col min="12043" max="12043" width="9.5703125" style="1" bestFit="1" customWidth="1"/>
    <col min="12044" max="12288" width="9.140625" style="1"/>
    <col min="12289" max="12289" width="22.5703125" style="1" customWidth="1"/>
    <col min="12290" max="12290" width="10.7109375" style="1" customWidth="1"/>
    <col min="12291" max="12291" width="11.5703125" style="1" customWidth="1"/>
    <col min="12292" max="12292" width="16.140625" style="1" customWidth="1"/>
    <col min="12293" max="12293" width="16.28515625" style="1" bestFit="1" customWidth="1"/>
    <col min="12294" max="12294" width="5.7109375" style="1" customWidth="1"/>
    <col min="12295" max="12295" width="15.42578125" style="1" customWidth="1"/>
    <col min="12296" max="12296" width="16.42578125" style="1" customWidth="1"/>
    <col min="12297" max="12297" width="6.85546875" style="1" bestFit="1" customWidth="1"/>
    <col min="12298" max="12298" width="11.28515625" style="1" bestFit="1" customWidth="1"/>
    <col min="12299" max="12299" width="9.5703125" style="1" bestFit="1" customWidth="1"/>
    <col min="12300" max="12544" width="9.140625" style="1"/>
    <col min="12545" max="12545" width="22.5703125" style="1" customWidth="1"/>
    <col min="12546" max="12546" width="10.7109375" style="1" customWidth="1"/>
    <col min="12547" max="12547" width="11.5703125" style="1" customWidth="1"/>
    <col min="12548" max="12548" width="16.140625" style="1" customWidth="1"/>
    <col min="12549" max="12549" width="16.28515625" style="1" bestFit="1" customWidth="1"/>
    <col min="12550" max="12550" width="5.7109375" style="1" customWidth="1"/>
    <col min="12551" max="12551" width="15.42578125" style="1" customWidth="1"/>
    <col min="12552" max="12552" width="16.42578125" style="1" customWidth="1"/>
    <col min="12553" max="12553" width="6.85546875" style="1" bestFit="1" customWidth="1"/>
    <col min="12554" max="12554" width="11.28515625" style="1" bestFit="1" customWidth="1"/>
    <col min="12555" max="12555" width="9.5703125" style="1" bestFit="1" customWidth="1"/>
    <col min="12556" max="12800" width="9.140625" style="1"/>
    <col min="12801" max="12801" width="22.5703125" style="1" customWidth="1"/>
    <col min="12802" max="12802" width="10.7109375" style="1" customWidth="1"/>
    <col min="12803" max="12803" width="11.5703125" style="1" customWidth="1"/>
    <col min="12804" max="12804" width="16.140625" style="1" customWidth="1"/>
    <col min="12805" max="12805" width="16.28515625" style="1" bestFit="1" customWidth="1"/>
    <col min="12806" max="12806" width="5.7109375" style="1" customWidth="1"/>
    <col min="12807" max="12807" width="15.42578125" style="1" customWidth="1"/>
    <col min="12808" max="12808" width="16.42578125" style="1" customWidth="1"/>
    <col min="12809" max="12809" width="6.85546875" style="1" bestFit="1" customWidth="1"/>
    <col min="12810" max="12810" width="11.28515625" style="1" bestFit="1" customWidth="1"/>
    <col min="12811" max="12811" width="9.5703125" style="1" bestFit="1" customWidth="1"/>
    <col min="12812" max="13056" width="9.140625" style="1"/>
    <col min="13057" max="13057" width="22.5703125" style="1" customWidth="1"/>
    <col min="13058" max="13058" width="10.7109375" style="1" customWidth="1"/>
    <col min="13059" max="13059" width="11.5703125" style="1" customWidth="1"/>
    <col min="13060" max="13060" width="16.140625" style="1" customWidth="1"/>
    <col min="13061" max="13061" width="16.28515625" style="1" bestFit="1" customWidth="1"/>
    <col min="13062" max="13062" width="5.7109375" style="1" customWidth="1"/>
    <col min="13063" max="13063" width="15.42578125" style="1" customWidth="1"/>
    <col min="13064" max="13064" width="16.42578125" style="1" customWidth="1"/>
    <col min="13065" max="13065" width="6.85546875" style="1" bestFit="1" customWidth="1"/>
    <col min="13066" max="13066" width="11.28515625" style="1" bestFit="1" customWidth="1"/>
    <col min="13067" max="13067" width="9.5703125" style="1" bestFit="1" customWidth="1"/>
    <col min="13068" max="13312" width="9.140625" style="1"/>
    <col min="13313" max="13313" width="22.5703125" style="1" customWidth="1"/>
    <col min="13314" max="13314" width="10.7109375" style="1" customWidth="1"/>
    <col min="13315" max="13315" width="11.5703125" style="1" customWidth="1"/>
    <col min="13316" max="13316" width="16.140625" style="1" customWidth="1"/>
    <col min="13317" max="13317" width="16.28515625" style="1" bestFit="1" customWidth="1"/>
    <col min="13318" max="13318" width="5.7109375" style="1" customWidth="1"/>
    <col min="13319" max="13319" width="15.42578125" style="1" customWidth="1"/>
    <col min="13320" max="13320" width="16.42578125" style="1" customWidth="1"/>
    <col min="13321" max="13321" width="6.85546875" style="1" bestFit="1" customWidth="1"/>
    <col min="13322" max="13322" width="11.28515625" style="1" bestFit="1" customWidth="1"/>
    <col min="13323" max="13323" width="9.5703125" style="1" bestFit="1" customWidth="1"/>
    <col min="13324" max="13568" width="9.140625" style="1"/>
    <col min="13569" max="13569" width="22.5703125" style="1" customWidth="1"/>
    <col min="13570" max="13570" width="10.7109375" style="1" customWidth="1"/>
    <col min="13571" max="13571" width="11.5703125" style="1" customWidth="1"/>
    <col min="13572" max="13572" width="16.140625" style="1" customWidth="1"/>
    <col min="13573" max="13573" width="16.28515625" style="1" bestFit="1" customWidth="1"/>
    <col min="13574" max="13574" width="5.7109375" style="1" customWidth="1"/>
    <col min="13575" max="13575" width="15.42578125" style="1" customWidth="1"/>
    <col min="13576" max="13576" width="16.42578125" style="1" customWidth="1"/>
    <col min="13577" max="13577" width="6.85546875" style="1" bestFit="1" customWidth="1"/>
    <col min="13578" max="13578" width="11.28515625" style="1" bestFit="1" customWidth="1"/>
    <col min="13579" max="13579" width="9.5703125" style="1" bestFit="1" customWidth="1"/>
    <col min="13580" max="13824" width="9.140625" style="1"/>
    <col min="13825" max="13825" width="22.5703125" style="1" customWidth="1"/>
    <col min="13826" max="13826" width="10.7109375" style="1" customWidth="1"/>
    <col min="13827" max="13827" width="11.5703125" style="1" customWidth="1"/>
    <col min="13828" max="13828" width="16.140625" style="1" customWidth="1"/>
    <col min="13829" max="13829" width="16.28515625" style="1" bestFit="1" customWidth="1"/>
    <col min="13830" max="13830" width="5.7109375" style="1" customWidth="1"/>
    <col min="13831" max="13831" width="15.42578125" style="1" customWidth="1"/>
    <col min="13832" max="13832" width="16.42578125" style="1" customWidth="1"/>
    <col min="13833" max="13833" width="6.85546875" style="1" bestFit="1" customWidth="1"/>
    <col min="13834" max="13834" width="11.28515625" style="1" bestFit="1" customWidth="1"/>
    <col min="13835" max="13835" width="9.5703125" style="1" bestFit="1" customWidth="1"/>
    <col min="13836" max="14080" width="9.140625" style="1"/>
    <col min="14081" max="14081" width="22.5703125" style="1" customWidth="1"/>
    <col min="14082" max="14082" width="10.7109375" style="1" customWidth="1"/>
    <col min="14083" max="14083" width="11.5703125" style="1" customWidth="1"/>
    <col min="14084" max="14084" width="16.140625" style="1" customWidth="1"/>
    <col min="14085" max="14085" width="16.28515625" style="1" bestFit="1" customWidth="1"/>
    <col min="14086" max="14086" width="5.7109375" style="1" customWidth="1"/>
    <col min="14087" max="14087" width="15.42578125" style="1" customWidth="1"/>
    <col min="14088" max="14088" width="16.42578125" style="1" customWidth="1"/>
    <col min="14089" max="14089" width="6.85546875" style="1" bestFit="1" customWidth="1"/>
    <col min="14090" max="14090" width="11.28515625" style="1" bestFit="1" customWidth="1"/>
    <col min="14091" max="14091" width="9.5703125" style="1" bestFit="1" customWidth="1"/>
    <col min="14092" max="14336" width="9.140625" style="1"/>
    <col min="14337" max="14337" width="22.5703125" style="1" customWidth="1"/>
    <col min="14338" max="14338" width="10.7109375" style="1" customWidth="1"/>
    <col min="14339" max="14339" width="11.5703125" style="1" customWidth="1"/>
    <col min="14340" max="14340" width="16.140625" style="1" customWidth="1"/>
    <col min="14341" max="14341" width="16.28515625" style="1" bestFit="1" customWidth="1"/>
    <col min="14342" max="14342" width="5.7109375" style="1" customWidth="1"/>
    <col min="14343" max="14343" width="15.42578125" style="1" customWidth="1"/>
    <col min="14344" max="14344" width="16.42578125" style="1" customWidth="1"/>
    <col min="14345" max="14345" width="6.85546875" style="1" bestFit="1" customWidth="1"/>
    <col min="14346" max="14346" width="11.28515625" style="1" bestFit="1" customWidth="1"/>
    <col min="14347" max="14347" width="9.5703125" style="1" bestFit="1" customWidth="1"/>
    <col min="14348" max="14592" width="9.140625" style="1"/>
    <col min="14593" max="14593" width="22.5703125" style="1" customWidth="1"/>
    <col min="14594" max="14594" width="10.7109375" style="1" customWidth="1"/>
    <col min="14595" max="14595" width="11.5703125" style="1" customWidth="1"/>
    <col min="14596" max="14596" width="16.140625" style="1" customWidth="1"/>
    <col min="14597" max="14597" width="16.28515625" style="1" bestFit="1" customWidth="1"/>
    <col min="14598" max="14598" width="5.7109375" style="1" customWidth="1"/>
    <col min="14599" max="14599" width="15.42578125" style="1" customWidth="1"/>
    <col min="14600" max="14600" width="16.42578125" style="1" customWidth="1"/>
    <col min="14601" max="14601" width="6.85546875" style="1" bestFit="1" customWidth="1"/>
    <col min="14602" max="14602" width="11.28515625" style="1" bestFit="1" customWidth="1"/>
    <col min="14603" max="14603" width="9.5703125" style="1" bestFit="1" customWidth="1"/>
    <col min="14604" max="14848" width="9.140625" style="1"/>
    <col min="14849" max="14849" width="22.5703125" style="1" customWidth="1"/>
    <col min="14850" max="14850" width="10.7109375" style="1" customWidth="1"/>
    <col min="14851" max="14851" width="11.5703125" style="1" customWidth="1"/>
    <col min="14852" max="14852" width="16.140625" style="1" customWidth="1"/>
    <col min="14853" max="14853" width="16.28515625" style="1" bestFit="1" customWidth="1"/>
    <col min="14854" max="14854" width="5.7109375" style="1" customWidth="1"/>
    <col min="14855" max="14855" width="15.42578125" style="1" customWidth="1"/>
    <col min="14856" max="14856" width="16.42578125" style="1" customWidth="1"/>
    <col min="14857" max="14857" width="6.85546875" style="1" bestFit="1" customWidth="1"/>
    <col min="14858" max="14858" width="11.28515625" style="1" bestFit="1" customWidth="1"/>
    <col min="14859" max="14859" width="9.5703125" style="1" bestFit="1" customWidth="1"/>
    <col min="14860" max="15104" width="9.140625" style="1"/>
    <col min="15105" max="15105" width="22.5703125" style="1" customWidth="1"/>
    <col min="15106" max="15106" width="10.7109375" style="1" customWidth="1"/>
    <col min="15107" max="15107" width="11.5703125" style="1" customWidth="1"/>
    <col min="15108" max="15108" width="16.140625" style="1" customWidth="1"/>
    <col min="15109" max="15109" width="16.28515625" style="1" bestFit="1" customWidth="1"/>
    <col min="15110" max="15110" width="5.7109375" style="1" customWidth="1"/>
    <col min="15111" max="15111" width="15.42578125" style="1" customWidth="1"/>
    <col min="15112" max="15112" width="16.42578125" style="1" customWidth="1"/>
    <col min="15113" max="15113" width="6.85546875" style="1" bestFit="1" customWidth="1"/>
    <col min="15114" max="15114" width="11.28515625" style="1" bestFit="1" customWidth="1"/>
    <col min="15115" max="15115" width="9.5703125" style="1" bestFit="1" customWidth="1"/>
    <col min="15116" max="15360" width="9.140625" style="1"/>
    <col min="15361" max="15361" width="22.5703125" style="1" customWidth="1"/>
    <col min="15362" max="15362" width="10.7109375" style="1" customWidth="1"/>
    <col min="15363" max="15363" width="11.5703125" style="1" customWidth="1"/>
    <col min="15364" max="15364" width="16.140625" style="1" customWidth="1"/>
    <col min="15365" max="15365" width="16.28515625" style="1" bestFit="1" customWidth="1"/>
    <col min="15366" max="15366" width="5.7109375" style="1" customWidth="1"/>
    <col min="15367" max="15367" width="15.42578125" style="1" customWidth="1"/>
    <col min="15368" max="15368" width="16.42578125" style="1" customWidth="1"/>
    <col min="15369" max="15369" width="6.85546875" style="1" bestFit="1" customWidth="1"/>
    <col min="15370" max="15370" width="11.28515625" style="1" bestFit="1" customWidth="1"/>
    <col min="15371" max="15371" width="9.5703125" style="1" bestFit="1" customWidth="1"/>
    <col min="15372" max="15616" width="9.140625" style="1"/>
    <col min="15617" max="15617" width="22.5703125" style="1" customWidth="1"/>
    <col min="15618" max="15618" width="10.7109375" style="1" customWidth="1"/>
    <col min="15619" max="15619" width="11.5703125" style="1" customWidth="1"/>
    <col min="15620" max="15620" width="16.140625" style="1" customWidth="1"/>
    <col min="15621" max="15621" width="16.28515625" style="1" bestFit="1" customWidth="1"/>
    <col min="15622" max="15622" width="5.7109375" style="1" customWidth="1"/>
    <col min="15623" max="15623" width="15.42578125" style="1" customWidth="1"/>
    <col min="15624" max="15624" width="16.42578125" style="1" customWidth="1"/>
    <col min="15625" max="15625" width="6.85546875" style="1" bestFit="1" customWidth="1"/>
    <col min="15626" max="15626" width="11.28515625" style="1" bestFit="1" customWidth="1"/>
    <col min="15627" max="15627" width="9.5703125" style="1" bestFit="1" customWidth="1"/>
    <col min="15628" max="15872" width="9.140625" style="1"/>
    <col min="15873" max="15873" width="22.5703125" style="1" customWidth="1"/>
    <col min="15874" max="15874" width="10.7109375" style="1" customWidth="1"/>
    <col min="15875" max="15875" width="11.5703125" style="1" customWidth="1"/>
    <col min="15876" max="15876" width="16.140625" style="1" customWidth="1"/>
    <col min="15877" max="15877" width="16.28515625" style="1" bestFit="1" customWidth="1"/>
    <col min="15878" max="15878" width="5.7109375" style="1" customWidth="1"/>
    <col min="15879" max="15879" width="15.42578125" style="1" customWidth="1"/>
    <col min="15880" max="15880" width="16.42578125" style="1" customWidth="1"/>
    <col min="15881" max="15881" width="6.85546875" style="1" bestFit="1" customWidth="1"/>
    <col min="15882" max="15882" width="11.28515625" style="1" bestFit="1" customWidth="1"/>
    <col min="15883" max="15883" width="9.5703125" style="1" bestFit="1" customWidth="1"/>
    <col min="15884" max="16128" width="9.140625" style="1"/>
    <col min="16129" max="16129" width="22.5703125" style="1" customWidth="1"/>
    <col min="16130" max="16130" width="10.7109375" style="1" customWidth="1"/>
    <col min="16131" max="16131" width="11.5703125" style="1" customWidth="1"/>
    <col min="16132" max="16132" width="16.140625" style="1" customWidth="1"/>
    <col min="16133" max="16133" width="16.28515625" style="1" bestFit="1" customWidth="1"/>
    <col min="16134" max="16134" width="5.7109375" style="1" customWidth="1"/>
    <col min="16135" max="16135" width="15.42578125" style="1" customWidth="1"/>
    <col min="16136" max="16136" width="16.42578125" style="1" customWidth="1"/>
    <col min="16137" max="16137" width="6.85546875" style="1" bestFit="1" customWidth="1"/>
    <col min="16138" max="16138" width="11.28515625" style="1" bestFit="1" customWidth="1"/>
    <col min="16139" max="16139" width="9.5703125" style="1" bestFit="1" customWidth="1"/>
    <col min="16140" max="16384" width="9.140625" style="1"/>
  </cols>
  <sheetData>
    <row r="1" spans="1:9">
      <c r="A1" s="5" t="s">
        <v>0</v>
      </c>
      <c r="B1" s="248"/>
      <c r="C1" s="248"/>
      <c r="D1" s="248"/>
      <c r="E1" s="248"/>
      <c r="F1" s="248"/>
      <c r="G1" s="48"/>
      <c r="H1" s="243"/>
      <c r="I1" s="243"/>
    </row>
    <row r="2" spans="1:9">
      <c r="A2" s="233"/>
      <c r="B2" s="47"/>
      <c r="C2" s="47"/>
      <c r="D2" s="234"/>
      <c r="E2" s="243"/>
      <c r="F2" s="248"/>
      <c r="G2" s="248"/>
      <c r="H2" s="248"/>
      <c r="I2" s="248"/>
    </row>
    <row r="3" spans="1:9">
      <c r="A3" s="248"/>
      <c r="B3" s="237"/>
      <c r="C3" s="224"/>
      <c r="D3" s="224" t="s">
        <v>1</v>
      </c>
      <c r="E3" s="248"/>
      <c r="F3" s="248"/>
      <c r="G3" s="233" t="s">
        <v>2</v>
      </c>
      <c r="H3" s="248"/>
      <c r="I3" s="243"/>
    </row>
    <row r="4" spans="1:9">
      <c r="A4" s="233" t="s">
        <v>3</v>
      </c>
      <c r="B4" s="238"/>
      <c r="C4" s="238"/>
      <c r="D4" s="235">
        <v>7.7030000000000001E-2</v>
      </c>
      <c r="E4" s="248"/>
      <c r="F4" s="248"/>
      <c r="G4" s="234" t="s">
        <v>4</v>
      </c>
      <c r="H4" s="280"/>
      <c r="I4" s="280"/>
    </row>
    <row r="5" spans="1:9">
      <c r="A5" s="233" t="s">
        <v>5</v>
      </c>
      <c r="B5" s="236"/>
      <c r="C5" s="236"/>
      <c r="D5" s="235">
        <v>-2.8400000000000002E-2</v>
      </c>
      <c r="E5" s="248"/>
      <c r="F5" s="248"/>
      <c r="G5" s="234" t="s">
        <v>6</v>
      </c>
      <c r="H5" s="211"/>
      <c r="I5" s="280"/>
    </row>
    <row r="6" spans="1:9">
      <c r="A6" s="233" t="s">
        <v>7</v>
      </c>
      <c r="B6" s="236"/>
      <c r="C6" s="236"/>
      <c r="D6" s="235">
        <v>-2.0000000000000001E-4</v>
      </c>
      <c r="E6" s="248"/>
      <c r="F6" s="248"/>
      <c r="G6" s="234" t="s">
        <v>8</v>
      </c>
      <c r="H6" s="210" t="s">
        <v>9</v>
      </c>
      <c r="I6" s="280"/>
    </row>
    <row r="7" spans="1:9">
      <c r="A7" s="233" t="s">
        <v>10</v>
      </c>
      <c r="B7" s="236"/>
      <c r="C7" s="236"/>
      <c r="D7" s="235">
        <v>1.34E-3</v>
      </c>
      <c r="E7" s="248"/>
      <c r="F7" s="248"/>
      <c r="G7" s="233" t="s">
        <v>11</v>
      </c>
      <c r="H7" s="211">
        <v>388</v>
      </c>
      <c r="I7" s="280"/>
    </row>
    <row r="8" spans="1:9">
      <c r="A8" s="233" t="s">
        <v>12</v>
      </c>
      <c r="B8" s="236"/>
      <c r="C8" s="236"/>
      <c r="D8" s="235">
        <v>2.99E-3</v>
      </c>
      <c r="E8" s="248"/>
      <c r="F8" s="248"/>
      <c r="G8" s="233" t="s">
        <v>13</v>
      </c>
      <c r="H8" s="209">
        <v>1</v>
      </c>
      <c r="I8" s="280"/>
    </row>
    <row r="9" spans="1:9">
      <c r="A9" s="233" t="s">
        <v>14</v>
      </c>
      <c r="B9" s="238"/>
      <c r="C9" s="238"/>
      <c r="D9" s="235">
        <v>8.3599999999999994E-3</v>
      </c>
      <c r="E9" s="248"/>
      <c r="F9" s="248"/>
      <c r="G9" s="248"/>
      <c r="H9" s="247"/>
      <c r="I9" s="280"/>
    </row>
    <row r="10" spans="1:9">
      <c r="A10" s="233" t="s">
        <v>15</v>
      </c>
      <c r="B10" s="205"/>
      <c r="C10" s="49"/>
      <c r="D10" s="235">
        <v>24</v>
      </c>
      <c r="E10" s="248"/>
      <c r="F10" s="248"/>
      <c r="G10" s="248"/>
      <c r="H10" s="247"/>
      <c r="I10" s="280"/>
    </row>
    <row r="11" spans="1:9">
      <c r="A11" s="233" t="s">
        <v>16</v>
      </c>
      <c r="B11" s="238"/>
      <c r="C11" s="50"/>
      <c r="D11" s="235">
        <v>6.0699999999999997E-2</v>
      </c>
      <c r="E11" s="248"/>
      <c r="F11" s="248"/>
      <c r="G11" s="248"/>
      <c r="H11" s="248"/>
      <c r="I11" s="248"/>
    </row>
    <row r="12" spans="1:9">
      <c r="A12" s="233" t="s">
        <v>17</v>
      </c>
      <c r="B12" s="236"/>
      <c r="C12" s="51"/>
      <c r="D12" s="235">
        <v>1.64E-3</v>
      </c>
      <c r="E12" s="248"/>
      <c r="F12" s="248"/>
      <c r="G12" s="248"/>
      <c r="H12" s="248"/>
      <c r="I12" s="248"/>
    </row>
    <row r="13" spans="1:9">
      <c r="A13" s="233" t="s">
        <v>18</v>
      </c>
      <c r="B13" s="236"/>
      <c r="C13" s="51"/>
      <c r="D13" s="235">
        <v>2.6199999999999999E-3</v>
      </c>
      <c r="E13" s="248"/>
      <c r="F13" s="248"/>
      <c r="G13" s="248"/>
      <c r="H13" s="248"/>
      <c r="I13" s="248"/>
    </row>
    <row r="14" spans="1:9">
      <c r="A14" s="233" t="s">
        <v>19</v>
      </c>
      <c r="B14" s="236"/>
      <c r="C14" s="51"/>
      <c r="D14" s="235">
        <v>2.0000000000000001E-4</v>
      </c>
      <c r="E14" s="248"/>
      <c r="F14" s="248"/>
      <c r="G14" s="248"/>
      <c r="H14" s="248"/>
      <c r="I14" s="248"/>
    </row>
    <row r="15" spans="1:9">
      <c r="A15" s="233" t="s">
        <v>20</v>
      </c>
      <c r="B15" s="9"/>
      <c r="C15" s="52"/>
      <c r="D15" s="235">
        <v>-4.3800000000000002E-3</v>
      </c>
      <c r="E15" s="248"/>
      <c r="F15" s="248"/>
      <c r="G15" s="248"/>
      <c r="H15" s="248"/>
      <c r="I15" s="248"/>
    </row>
    <row r="16" spans="1:9">
      <c r="A16" s="233"/>
      <c r="B16" s="9"/>
      <c r="C16" s="9"/>
      <c r="D16" s="3"/>
      <c r="E16" s="248"/>
      <c r="F16" s="248"/>
      <c r="G16" s="248"/>
      <c r="H16" s="248"/>
      <c r="I16" s="248"/>
    </row>
    <row r="17" spans="1:11">
      <c r="A17" s="233" t="s">
        <v>21</v>
      </c>
      <c r="B17" s="238"/>
      <c r="C17" s="10"/>
      <c r="D17" s="235">
        <v>0.99744999999999995</v>
      </c>
      <c r="E17" s="248"/>
      <c r="F17" s="248"/>
      <c r="G17" s="248"/>
      <c r="H17" s="248"/>
      <c r="I17" s="248"/>
      <c r="J17" s="248"/>
      <c r="K17" s="248"/>
    </row>
    <row r="18" spans="1:11">
      <c r="A18" s="233" t="s">
        <v>22</v>
      </c>
      <c r="B18" s="238"/>
      <c r="C18" s="10"/>
      <c r="D18" s="235">
        <v>0.97745000000000004</v>
      </c>
      <c r="E18" s="248"/>
      <c r="F18" s="248"/>
      <c r="G18" s="248"/>
      <c r="H18" s="248"/>
      <c r="I18" s="248"/>
      <c r="J18" s="248"/>
      <c r="K18" s="248"/>
    </row>
    <row r="19" spans="1:11">
      <c r="A19" s="233" t="s">
        <v>23</v>
      </c>
      <c r="B19" s="238"/>
      <c r="C19" s="10"/>
      <c r="D19" s="235">
        <v>0</v>
      </c>
      <c r="E19" s="248"/>
      <c r="F19" s="248"/>
      <c r="G19" s="248"/>
      <c r="H19" s="248"/>
      <c r="I19" s="248"/>
      <c r="J19" s="248"/>
      <c r="K19" s="248"/>
    </row>
    <row r="20" spans="1:11">
      <c r="A20" s="233"/>
      <c r="B20" s="9"/>
      <c r="C20" s="9"/>
      <c r="D20" s="3"/>
      <c r="E20" s="248"/>
      <c r="F20" s="248"/>
      <c r="G20" s="248"/>
      <c r="H20" s="248"/>
      <c r="I20" s="248"/>
      <c r="J20" s="248"/>
      <c r="K20" s="248"/>
    </row>
    <row r="21" spans="1:11">
      <c r="A21" s="11" t="s">
        <v>24</v>
      </c>
      <c r="B21" s="165"/>
      <c r="C21" s="12" t="s">
        <v>25</v>
      </c>
      <c r="D21" s="12" t="s">
        <v>26</v>
      </c>
      <c r="E21" s="12" t="s">
        <v>27</v>
      </c>
      <c r="F21" s="243"/>
      <c r="G21" s="13" t="s">
        <v>28</v>
      </c>
      <c r="H21" s="167"/>
      <c r="I21" s="12" t="s">
        <v>25</v>
      </c>
      <c r="J21" s="12" t="s">
        <v>26</v>
      </c>
      <c r="K21" s="12" t="s">
        <v>27</v>
      </c>
    </row>
    <row r="22" spans="1:11">
      <c r="A22" s="165"/>
      <c r="B22" s="165"/>
      <c r="C22" s="156"/>
      <c r="D22" s="14"/>
      <c r="E22" s="15"/>
      <c r="F22" s="243"/>
      <c r="G22" s="165"/>
      <c r="H22" s="165"/>
      <c r="I22" s="156"/>
      <c r="J22" s="156"/>
      <c r="K22" s="157"/>
    </row>
    <row r="23" spans="1:11">
      <c r="A23" s="167" t="s">
        <v>15</v>
      </c>
      <c r="B23" s="165"/>
      <c r="C23" s="16">
        <f>+H8</f>
        <v>1</v>
      </c>
      <c r="D23" s="17">
        <f>+D10</f>
        <v>24</v>
      </c>
      <c r="E23" s="18">
        <f>ROUND(TRUNC(C23*D23,6),2)</f>
        <v>24</v>
      </c>
      <c r="F23" s="26"/>
      <c r="G23" s="167" t="s">
        <v>7</v>
      </c>
      <c r="H23" s="19"/>
      <c r="I23" s="20">
        <f>+$H$7</f>
        <v>388</v>
      </c>
      <c r="J23" s="17">
        <f>+D6</f>
        <v>-2.0000000000000001E-4</v>
      </c>
      <c r="K23" s="158">
        <f>ROUND(TRUNC(I23*J23,6),2)</f>
        <v>-0.08</v>
      </c>
    </row>
    <row r="24" spans="1:11">
      <c r="A24" s="165"/>
      <c r="B24" s="165"/>
      <c r="C24" s="156"/>
      <c r="D24" s="14"/>
      <c r="E24" s="21"/>
      <c r="F24" s="243"/>
      <c r="G24" s="165"/>
      <c r="H24" s="165"/>
      <c r="I24" s="156"/>
      <c r="J24" s="156"/>
      <c r="K24" s="157"/>
    </row>
    <row r="25" spans="1:11">
      <c r="A25" s="167" t="s">
        <v>16</v>
      </c>
      <c r="B25" s="165"/>
      <c r="C25" s="16">
        <f>+H7</f>
        <v>388</v>
      </c>
      <c r="D25" s="17">
        <f>+D11</f>
        <v>6.0699999999999997E-2</v>
      </c>
      <c r="E25" s="18">
        <f>ROUND(TRUNC(C25*D25,6),2)</f>
        <v>23.55</v>
      </c>
      <c r="F25" s="26"/>
      <c r="G25" s="167" t="s">
        <v>29</v>
      </c>
      <c r="H25" s="19"/>
      <c r="I25" s="20">
        <f>+$H$7</f>
        <v>388</v>
      </c>
      <c r="J25" s="17">
        <v>7.7109999999999998E-2</v>
      </c>
      <c r="K25" s="158">
        <f>ROUND(TRUNC(I25*J25,6),2)</f>
        <v>29.92</v>
      </c>
    </row>
    <row r="26" spans="1:11">
      <c r="A26" s="165"/>
      <c r="B26" s="165"/>
      <c r="C26" s="156"/>
      <c r="D26" s="14"/>
      <c r="E26" s="21"/>
      <c r="F26" s="243"/>
      <c r="G26" s="165"/>
      <c r="H26" s="165"/>
      <c r="I26" s="156"/>
      <c r="J26" s="156"/>
      <c r="K26" s="157"/>
    </row>
    <row r="27" spans="1:11">
      <c r="A27" s="167" t="s">
        <v>17</v>
      </c>
      <c r="B27" s="165"/>
      <c r="C27" s="16">
        <f>H7</f>
        <v>388</v>
      </c>
      <c r="D27" s="17">
        <f>D12</f>
        <v>1.64E-3</v>
      </c>
      <c r="E27" s="18">
        <f>ROUND(TRUNC(C27*D27,6),2)</f>
        <v>0.64</v>
      </c>
      <c r="F27" s="26"/>
      <c r="G27" s="167" t="s">
        <v>5</v>
      </c>
      <c r="H27" s="19"/>
      <c r="I27" s="20">
        <f>+$H$7</f>
        <v>388</v>
      </c>
      <c r="J27" s="17">
        <v>-1.434E-2</v>
      </c>
      <c r="K27" s="158">
        <f>ROUND(TRUNC(I27*J27,6),2)</f>
        <v>-5.56</v>
      </c>
    </row>
    <row r="28" spans="1:11">
      <c r="A28" s="166"/>
      <c r="B28" s="165"/>
      <c r="C28" s="20"/>
      <c r="D28" s="17"/>
      <c r="E28" s="18"/>
      <c r="F28" s="243"/>
      <c r="G28" s="165"/>
      <c r="H28" s="165"/>
      <c r="I28" s="165"/>
      <c r="J28" s="165"/>
      <c r="K28" s="157"/>
    </row>
    <row r="29" spans="1:11">
      <c r="A29" s="167" t="s">
        <v>19</v>
      </c>
      <c r="B29" s="165"/>
      <c r="C29" s="16">
        <f>H7</f>
        <v>388</v>
      </c>
      <c r="D29" s="17">
        <f>D14</f>
        <v>2.0000000000000001E-4</v>
      </c>
      <c r="E29" s="18">
        <f>ROUND(TRUNC(C29*D29,6),2)</f>
        <v>0.08</v>
      </c>
      <c r="F29" s="26"/>
      <c r="G29" s="165"/>
      <c r="H29" s="165"/>
      <c r="I29" s="165"/>
      <c r="J29" s="165"/>
      <c r="K29" s="157"/>
    </row>
    <row r="30" spans="1:11">
      <c r="A30" s="165"/>
      <c r="B30" s="165"/>
      <c r="C30" s="156"/>
      <c r="D30" s="14"/>
      <c r="E30" s="21"/>
      <c r="F30" s="243"/>
      <c r="G30" s="167"/>
      <c r="H30" s="19"/>
      <c r="I30" s="20"/>
      <c r="J30" s="17"/>
      <c r="K30" s="158"/>
    </row>
    <row r="31" spans="1:11">
      <c r="A31" s="167" t="s">
        <v>20</v>
      </c>
      <c r="B31" s="165"/>
      <c r="C31" s="16">
        <f>H7</f>
        <v>388</v>
      </c>
      <c r="D31" s="17">
        <f>D15</f>
        <v>-4.3800000000000002E-3</v>
      </c>
      <c r="E31" s="18">
        <f>ROUND(TRUNC(C31*D31,6),2)</f>
        <v>-1.7</v>
      </c>
      <c r="F31" s="243"/>
      <c r="G31" s="167"/>
      <c r="H31" s="19"/>
      <c r="I31" s="20"/>
      <c r="J31" s="17"/>
      <c r="K31" s="158"/>
    </row>
    <row r="32" spans="1:11">
      <c r="A32" s="165"/>
      <c r="B32" s="165"/>
      <c r="C32" s="156"/>
      <c r="D32" s="14"/>
      <c r="E32" s="21"/>
      <c r="F32" s="243"/>
      <c r="G32" s="165"/>
      <c r="H32" s="165"/>
      <c r="I32" s="156"/>
      <c r="J32" s="156"/>
      <c r="K32" s="157"/>
    </row>
    <row r="33" spans="1:11">
      <c r="A33" s="167" t="s">
        <v>30</v>
      </c>
      <c r="B33" s="165"/>
      <c r="C33" s="16">
        <f>+H7</f>
        <v>388</v>
      </c>
      <c r="D33" s="17">
        <f>D9</f>
        <v>8.3599999999999994E-3</v>
      </c>
      <c r="E33" s="18">
        <f>ROUND(TRUNC(C33*D33,6),2)</f>
        <v>3.24</v>
      </c>
      <c r="F33" s="26"/>
      <c r="G33" s="167"/>
      <c r="H33" s="19"/>
      <c r="I33" s="20"/>
      <c r="J33" s="17"/>
      <c r="K33" s="158"/>
    </row>
    <row r="34" spans="1:11">
      <c r="A34" s="165"/>
      <c r="B34" s="165"/>
      <c r="C34" s="156"/>
      <c r="D34" s="14"/>
      <c r="E34" s="21"/>
      <c r="F34" s="243"/>
      <c r="G34" s="165"/>
      <c r="H34" s="165"/>
      <c r="I34" s="156"/>
      <c r="J34" s="156"/>
      <c r="K34" s="157"/>
    </row>
    <row r="35" spans="1:11">
      <c r="A35" s="167" t="s">
        <v>31</v>
      </c>
      <c r="B35" s="165"/>
      <c r="C35" s="16">
        <f>H7</f>
        <v>388</v>
      </c>
      <c r="D35" s="17">
        <f>D7</f>
        <v>1.34E-3</v>
      </c>
      <c r="E35" s="18">
        <f>ROUND(TRUNC(C35*D35,6),2)</f>
        <v>0.52</v>
      </c>
      <c r="F35" s="26"/>
      <c r="G35" s="167"/>
      <c r="H35" s="19"/>
      <c r="I35" s="20"/>
      <c r="J35" s="17"/>
      <c r="K35" s="158"/>
    </row>
    <row r="36" spans="1:11">
      <c r="A36" s="165"/>
      <c r="B36" s="165"/>
      <c r="C36" s="156"/>
      <c r="D36" s="14"/>
      <c r="E36" s="21"/>
      <c r="F36" s="243"/>
      <c r="G36" s="165"/>
      <c r="H36" s="165"/>
      <c r="I36" s="156"/>
      <c r="J36" s="156"/>
      <c r="K36" s="157"/>
    </row>
    <row r="37" spans="1:11">
      <c r="A37" s="167" t="s">
        <v>12</v>
      </c>
      <c r="B37" s="165"/>
      <c r="C37" s="16">
        <f>H7</f>
        <v>388</v>
      </c>
      <c r="D37" s="17">
        <f>D8</f>
        <v>2.99E-3</v>
      </c>
      <c r="E37" s="18">
        <f>ROUND(TRUNC(C37*D37,6),2)</f>
        <v>1.1599999999999999</v>
      </c>
      <c r="F37" s="26"/>
      <c r="G37" s="167"/>
      <c r="H37" s="19"/>
      <c r="I37" s="20"/>
      <c r="J37" s="17"/>
      <c r="K37" s="158"/>
    </row>
    <row r="38" spans="1:11">
      <c r="A38" s="165"/>
      <c r="B38" s="165"/>
      <c r="C38" s="156"/>
      <c r="D38" s="14"/>
      <c r="E38" s="21"/>
      <c r="F38" s="243"/>
      <c r="G38" s="165"/>
      <c r="H38" s="165"/>
      <c r="I38" s="156"/>
      <c r="J38" s="156"/>
      <c r="K38" s="157"/>
    </row>
    <row r="39" spans="1:11">
      <c r="A39" s="167" t="s">
        <v>18</v>
      </c>
      <c r="B39" s="165"/>
      <c r="C39" s="16">
        <f>H7</f>
        <v>388</v>
      </c>
      <c r="D39" s="17">
        <f>D13</f>
        <v>2.6199999999999999E-3</v>
      </c>
      <c r="E39" s="18">
        <f>ROUND(TRUNC(C39*D39,6),2)</f>
        <v>1.02</v>
      </c>
      <c r="F39" s="26"/>
      <c r="G39" s="167"/>
      <c r="H39" s="19"/>
      <c r="I39" s="20"/>
      <c r="J39" s="17"/>
      <c r="K39" s="158"/>
    </row>
    <row r="40" spans="1:11">
      <c r="A40" s="165"/>
      <c r="B40" s="165"/>
      <c r="C40" s="156"/>
      <c r="D40" s="14"/>
      <c r="E40" s="21"/>
      <c r="F40" s="243"/>
      <c r="G40" s="165"/>
      <c r="H40" s="165"/>
      <c r="I40" s="156"/>
      <c r="J40" s="156"/>
      <c r="K40" s="157"/>
    </row>
    <row r="41" spans="1:11">
      <c r="A41" s="163" t="s">
        <v>32</v>
      </c>
      <c r="B41" s="165"/>
      <c r="C41" s="22"/>
      <c r="D41" s="22"/>
      <c r="E41" s="18">
        <f>SUM(E23:E40)</f>
        <v>52.51</v>
      </c>
      <c r="F41" s="243"/>
      <c r="G41" s="163" t="s">
        <v>33</v>
      </c>
      <c r="H41" s="165"/>
      <c r="I41" s="159"/>
      <c r="J41" s="160"/>
      <c r="K41" s="158">
        <f>SUM(K23:K40)</f>
        <v>24.280000000000005</v>
      </c>
    </row>
    <row r="42" spans="1:11">
      <c r="A42" s="165" t="s">
        <v>22</v>
      </c>
      <c r="B42" s="165"/>
      <c r="C42" s="22"/>
      <c r="D42" s="22"/>
      <c r="E42" s="23">
        <f>D18</f>
        <v>0.97745000000000004</v>
      </c>
      <c r="F42" s="243"/>
      <c r="G42" s="165" t="s">
        <v>21</v>
      </c>
      <c r="H42" s="165"/>
      <c r="I42" s="159"/>
      <c r="J42" s="159"/>
      <c r="K42" s="161">
        <f>D17</f>
        <v>0.99744999999999995</v>
      </c>
    </row>
    <row r="43" spans="1:11">
      <c r="A43" s="165"/>
      <c r="B43" s="165"/>
      <c r="C43" s="22"/>
      <c r="D43" s="22"/>
      <c r="E43" s="162">
        <f>ROUND(TRUNC(E41/E42,6),2)</f>
        <v>53.72</v>
      </c>
      <c r="F43" s="243"/>
      <c r="G43" s="165"/>
      <c r="H43" s="165"/>
      <c r="I43" s="159"/>
      <c r="J43" s="159"/>
      <c r="K43" s="162">
        <f>ROUND(TRUNC(K41/K42,6),2)</f>
        <v>24.34</v>
      </c>
    </row>
    <row r="44" spans="1:11">
      <c r="A44" s="233"/>
      <c r="B44" s="9"/>
      <c r="C44" s="9"/>
      <c r="D44" s="3"/>
      <c r="E44" s="248"/>
      <c r="F44" s="248"/>
      <c r="G44" s="248"/>
      <c r="H44" s="248"/>
      <c r="I44" s="248"/>
      <c r="J44" s="248"/>
      <c r="K44" s="248"/>
    </row>
    <row r="45" spans="1:11" ht="15.75">
      <c r="A45" s="268" t="s">
        <v>34</v>
      </c>
      <c r="B45" s="268"/>
      <c r="C45" s="250"/>
      <c r="D45" s="250"/>
      <c r="E45" s="269">
        <f>E43+K43</f>
        <v>78.06</v>
      </c>
      <c r="F45" s="268"/>
      <c r="G45" s="268"/>
      <c r="H45" s="269"/>
      <c r="I45" s="249"/>
      <c r="J45" s="249"/>
      <c r="K45" s="248"/>
    </row>
    <row r="46" spans="1:11" ht="15.75">
      <c r="A46" s="268" t="s">
        <v>35</v>
      </c>
      <c r="B46" s="268"/>
      <c r="C46" s="250"/>
      <c r="D46" s="250"/>
      <c r="E46" s="269">
        <f>ROUND(TRUNC(E45*D19,6),2)</f>
        <v>0</v>
      </c>
      <c r="F46" s="268"/>
      <c r="G46" s="268"/>
      <c r="H46" s="268"/>
      <c r="I46" s="248"/>
      <c r="J46" s="248"/>
      <c r="K46" s="248"/>
    </row>
    <row r="47" spans="1:11" ht="15.75">
      <c r="A47" s="268" t="s">
        <v>36</v>
      </c>
      <c r="B47" s="268"/>
      <c r="C47" s="268"/>
      <c r="D47" s="268"/>
      <c r="E47" s="269">
        <f>E45+E46</f>
        <v>78.06</v>
      </c>
      <c r="F47" s="268"/>
      <c r="G47" s="268"/>
      <c r="H47" s="268"/>
      <c r="I47" s="248"/>
      <c r="J47" s="248"/>
      <c r="K47" s="248"/>
    </row>
    <row r="48" spans="1:11" s="45" customFormat="1" ht="15.75">
      <c r="A48" s="268"/>
      <c r="B48" s="268"/>
      <c r="C48" s="268"/>
      <c r="D48" s="268"/>
      <c r="E48" s="269"/>
      <c r="F48" s="268"/>
      <c r="G48" s="268"/>
      <c r="H48" s="268"/>
      <c r="I48" s="248"/>
      <c r="J48" s="248"/>
      <c r="K48" s="248"/>
    </row>
    <row r="49" spans="1:14" s="45" customFormat="1" ht="15.75">
      <c r="A49" s="268" t="s">
        <v>37</v>
      </c>
      <c r="B49" s="268"/>
      <c r="C49" s="268"/>
      <c r="D49" s="268"/>
      <c r="E49" s="269">
        <v>78.06</v>
      </c>
      <c r="F49" s="268"/>
      <c r="G49" s="268"/>
      <c r="H49" s="268"/>
      <c r="I49" s="248"/>
      <c r="J49" s="248"/>
      <c r="K49" s="248"/>
      <c r="L49" s="248"/>
      <c r="M49" s="248"/>
      <c r="N49" s="248"/>
    </row>
    <row r="50" spans="1:14" s="45" customFormat="1" ht="15.75">
      <c r="A50" s="268" t="s">
        <v>38</v>
      </c>
      <c r="B50" s="248"/>
      <c r="C50" s="248"/>
      <c r="D50" s="248"/>
      <c r="E50" s="179">
        <f>E47-E49</f>
        <v>0</v>
      </c>
      <c r="F50" s="268"/>
      <c r="G50" s="268"/>
      <c r="H50" s="268"/>
      <c r="I50" s="248"/>
      <c r="J50" s="248"/>
      <c r="K50" s="248"/>
      <c r="L50" s="248"/>
      <c r="M50" s="248"/>
      <c r="N50" s="248"/>
    </row>
    <row r="51" spans="1:14">
      <c r="A51" s="24"/>
      <c r="B51" s="248"/>
      <c r="C51" s="248"/>
      <c r="D51" s="25"/>
      <c r="E51" s="249"/>
      <c r="F51" s="248"/>
      <c r="G51" s="248"/>
      <c r="H51" s="248"/>
      <c r="I51" s="248"/>
      <c r="J51" s="248"/>
      <c r="K51" s="248"/>
      <c r="L51" s="248"/>
      <c r="M51" s="248"/>
      <c r="N51" s="248"/>
    </row>
    <row r="52" spans="1:14" s="62" customFormat="1">
      <c r="A52" s="256"/>
      <c r="B52" s="256"/>
      <c r="C52" s="256"/>
      <c r="D52" s="256"/>
      <c r="E52" s="257"/>
      <c r="F52" s="256"/>
      <c r="G52" s="256"/>
      <c r="H52" s="256"/>
      <c r="I52" s="256"/>
      <c r="J52" s="256"/>
      <c r="K52" s="256"/>
      <c r="L52" s="256"/>
      <c r="M52" s="256"/>
      <c r="N52" s="256"/>
    </row>
    <row r="53" spans="1:14" ht="15.75">
      <c r="A53" s="251"/>
      <c r="B53" s="248"/>
      <c r="C53" s="249"/>
      <c r="D53" s="249"/>
      <c r="E53" s="253"/>
      <c r="F53" s="248"/>
      <c r="G53" s="248"/>
      <c r="H53" s="248"/>
      <c r="I53" s="248"/>
      <c r="J53" s="248"/>
      <c r="K53" s="248"/>
      <c r="L53" s="248"/>
      <c r="M53" s="248"/>
      <c r="N53" s="248"/>
    </row>
    <row r="54" spans="1:14" s="4" customFormat="1" ht="18">
      <c r="A54" s="255" t="s">
        <v>39</v>
      </c>
      <c r="B54" s="251"/>
      <c r="C54" s="252"/>
      <c r="D54" s="252"/>
      <c r="E54" s="254"/>
      <c r="F54" s="251"/>
      <c r="G54" s="251"/>
      <c r="H54" s="251"/>
      <c r="I54" s="251"/>
      <c r="J54" s="251"/>
      <c r="K54" s="251"/>
      <c r="L54" s="251"/>
      <c r="M54" s="251"/>
      <c r="N54" s="251"/>
    </row>
    <row r="55" spans="1:14">
      <c r="A55" s="53"/>
      <c r="B55" s="54"/>
      <c r="C55" s="54"/>
      <c r="D55" s="56"/>
      <c r="E55" s="53"/>
      <c r="F55" s="53"/>
      <c r="G55" s="55"/>
      <c r="H55" s="54"/>
      <c r="I55" s="54"/>
      <c r="J55" s="53"/>
      <c r="K55" s="53"/>
      <c r="L55" s="248"/>
      <c r="M55" s="248"/>
      <c r="N55" s="248"/>
    </row>
    <row r="56" spans="1:14">
      <c r="A56" s="11" t="s">
        <v>24</v>
      </c>
      <c r="B56" s="165"/>
      <c r="C56" s="12" t="s">
        <v>25</v>
      </c>
      <c r="D56" s="12" t="s">
        <v>26</v>
      </c>
      <c r="E56" s="12" t="s">
        <v>27</v>
      </c>
      <c r="F56" s="243"/>
      <c r="G56" s="13" t="s">
        <v>28</v>
      </c>
      <c r="H56" s="167"/>
      <c r="I56" s="12" t="s">
        <v>25</v>
      </c>
      <c r="J56" s="12" t="s">
        <v>26</v>
      </c>
      <c r="K56" s="12" t="s">
        <v>27</v>
      </c>
      <c r="L56" s="248"/>
      <c r="M56" s="248"/>
      <c r="N56" s="248"/>
    </row>
    <row r="57" spans="1:14">
      <c r="A57" s="165"/>
      <c r="B57" s="165"/>
      <c r="C57" s="156"/>
      <c r="D57" s="14"/>
      <c r="E57" s="15"/>
      <c r="F57" s="243"/>
      <c r="G57" s="165"/>
      <c r="H57" s="165"/>
      <c r="I57" s="156"/>
      <c r="J57" s="156"/>
      <c r="K57" s="157"/>
      <c r="L57" s="248"/>
      <c r="M57" s="248"/>
      <c r="N57" s="248"/>
    </row>
    <row r="58" spans="1:14">
      <c r="A58" s="167" t="s">
        <v>15</v>
      </c>
      <c r="B58" s="165"/>
      <c r="C58" s="16">
        <f>+H8</f>
        <v>1</v>
      </c>
      <c r="D58" s="17">
        <f>+D10</f>
        <v>24</v>
      </c>
      <c r="E58" s="18">
        <f>ROUND(TRUNC(C58*D58,6),2)</f>
        <v>24</v>
      </c>
      <c r="F58" s="26"/>
      <c r="G58" s="167" t="s">
        <v>7</v>
      </c>
      <c r="H58" s="19"/>
      <c r="I58" s="16">
        <f>+$H$7</f>
        <v>388</v>
      </c>
      <c r="J58" s="17">
        <f>+D6</f>
        <v>-2.0000000000000001E-4</v>
      </c>
      <c r="K58" s="158">
        <f>ROUND(TRUNC(I58*J58,6),2)</f>
        <v>-0.08</v>
      </c>
      <c r="L58" s="248"/>
      <c r="M58" s="248"/>
      <c r="N58" s="248"/>
    </row>
    <row r="59" spans="1:14">
      <c r="A59" s="165"/>
      <c r="B59" s="165"/>
      <c r="C59" s="156"/>
      <c r="D59" s="14"/>
      <c r="E59" s="21"/>
      <c r="F59" s="243"/>
      <c r="G59" s="165"/>
      <c r="H59" s="165"/>
      <c r="I59" s="156"/>
      <c r="J59" s="156"/>
      <c r="K59" s="157"/>
      <c r="L59" s="248"/>
      <c r="M59" s="248"/>
      <c r="N59" s="248"/>
    </row>
    <row r="60" spans="1:14">
      <c r="A60" s="167" t="s">
        <v>16</v>
      </c>
      <c r="B60" s="165"/>
      <c r="C60" s="16">
        <f>+$H$7</f>
        <v>388</v>
      </c>
      <c r="D60" s="17">
        <f>+D11</f>
        <v>6.0699999999999997E-2</v>
      </c>
      <c r="E60" s="18">
        <f>ROUND(TRUNC(C60*D60,6),2)</f>
        <v>23.55</v>
      </c>
      <c r="F60" s="26"/>
      <c r="G60" s="206" t="s">
        <v>40</v>
      </c>
      <c r="H60" s="57"/>
      <c r="I60" s="61">
        <f>+$H$7</f>
        <v>388</v>
      </c>
      <c r="J60" s="59">
        <v>7.9899999999999999E-2</v>
      </c>
      <c r="K60" s="60">
        <f>ROUND(TRUNC(I60*J60,6),2)</f>
        <v>31</v>
      </c>
      <c r="L60" s="248"/>
      <c r="M60" s="248"/>
      <c r="N60" s="248"/>
    </row>
    <row r="61" spans="1:14">
      <c r="A61" s="165"/>
      <c r="B61" s="165"/>
      <c r="C61" s="156"/>
      <c r="D61" s="14"/>
      <c r="E61" s="21"/>
      <c r="F61" s="243"/>
      <c r="G61" s="165"/>
      <c r="H61" s="165"/>
      <c r="I61" s="156"/>
      <c r="J61" s="156"/>
      <c r="K61" s="157"/>
      <c r="L61" s="248"/>
      <c r="M61" s="248"/>
      <c r="N61" s="248"/>
    </row>
    <row r="62" spans="1:14">
      <c r="A62" s="167" t="s">
        <v>17</v>
      </c>
      <c r="B62" s="165"/>
      <c r="C62" s="16">
        <f>+$H$7</f>
        <v>388</v>
      </c>
      <c r="D62" s="17">
        <f>+D12</f>
        <v>1.64E-3</v>
      </c>
      <c r="E62" s="18">
        <f>ROUND(TRUNC(C62*D62,6),2)</f>
        <v>0.64</v>
      </c>
      <c r="F62" s="26"/>
      <c r="G62" s="165"/>
      <c r="H62" s="165"/>
      <c r="I62" s="156"/>
      <c r="J62" s="156"/>
      <c r="K62" s="157"/>
      <c r="L62" s="248"/>
      <c r="M62" s="248"/>
      <c r="N62" s="248"/>
    </row>
    <row r="63" spans="1:14">
      <c r="A63" s="166"/>
      <c r="B63" s="165"/>
      <c r="C63" s="20"/>
      <c r="D63" s="17"/>
      <c r="E63" s="18"/>
      <c r="F63" s="243"/>
      <c r="G63" s="165"/>
      <c r="H63" s="165"/>
      <c r="I63" s="156"/>
      <c r="J63" s="156"/>
      <c r="K63" s="157"/>
      <c r="L63" s="248"/>
      <c r="M63" s="248"/>
      <c r="N63" s="248"/>
    </row>
    <row r="64" spans="1:14">
      <c r="A64" s="167" t="s">
        <v>19</v>
      </c>
      <c r="B64" s="165"/>
      <c r="C64" s="16">
        <f>+$H$7</f>
        <v>388</v>
      </c>
      <c r="D64" s="17">
        <f>D14</f>
        <v>2.0000000000000001E-4</v>
      </c>
      <c r="E64" s="18">
        <f>ROUND(TRUNC(C64*D64,6),2)</f>
        <v>0.08</v>
      </c>
      <c r="F64" s="26"/>
      <c r="G64" s="165"/>
      <c r="H64" s="165"/>
      <c r="I64" s="156"/>
      <c r="J64" s="156"/>
      <c r="K64" s="157"/>
      <c r="L64" s="248"/>
      <c r="M64" s="248"/>
      <c r="N64" s="248"/>
    </row>
    <row r="65" spans="1:13">
      <c r="A65" s="165"/>
      <c r="B65" s="165"/>
      <c r="C65" s="156"/>
      <c r="D65" s="14"/>
      <c r="E65" s="21"/>
      <c r="F65" s="243"/>
      <c r="G65" s="165"/>
      <c r="H65" s="165"/>
      <c r="I65" s="156"/>
      <c r="J65" s="156"/>
      <c r="K65" s="157"/>
      <c r="L65" s="248"/>
      <c r="M65" s="248"/>
    </row>
    <row r="66" spans="1:13">
      <c r="A66" s="167" t="s">
        <v>20</v>
      </c>
      <c r="B66" s="165"/>
      <c r="C66" s="16">
        <f>+$H$7</f>
        <v>388</v>
      </c>
      <c r="D66" s="17">
        <f>D15</f>
        <v>-4.3800000000000002E-3</v>
      </c>
      <c r="E66" s="18">
        <f>ROUND(TRUNC(C66*D66,6),2)</f>
        <v>-1.7</v>
      </c>
      <c r="F66" s="243"/>
      <c r="G66" s="165"/>
      <c r="H66" s="165"/>
      <c r="I66" s="156"/>
      <c r="J66" s="156"/>
      <c r="K66" s="157"/>
      <c r="L66" s="248"/>
      <c r="M66" s="248"/>
    </row>
    <row r="67" spans="1:13">
      <c r="A67" s="165"/>
      <c r="B67" s="165"/>
      <c r="C67" s="156"/>
      <c r="D67" s="14"/>
      <c r="E67" s="21"/>
      <c r="F67" s="243"/>
      <c r="G67" s="165"/>
      <c r="H67" s="165"/>
      <c r="I67" s="156"/>
      <c r="J67" s="156"/>
      <c r="K67" s="157"/>
      <c r="L67" s="248"/>
      <c r="M67" s="248"/>
    </row>
    <row r="68" spans="1:13">
      <c r="A68" s="167" t="s">
        <v>30</v>
      </c>
      <c r="B68" s="165"/>
      <c r="C68" s="16">
        <f>+$H$7</f>
        <v>388</v>
      </c>
      <c r="D68" s="17">
        <f>D9</f>
        <v>8.3599999999999994E-3</v>
      </c>
      <c r="E68" s="18">
        <f>ROUND(TRUNC(C68*D68,6),2)</f>
        <v>3.24</v>
      </c>
      <c r="F68" s="26"/>
      <c r="G68" s="165"/>
      <c r="H68" s="165"/>
      <c r="I68" s="156"/>
      <c r="J68" s="156"/>
      <c r="K68" s="157"/>
      <c r="L68" s="248"/>
      <c r="M68" s="248"/>
    </row>
    <row r="69" spans="1:13">
      <c r="A69" s="165"/>
      <c r="B69" s="165"/>
      <c r="C69" s="156"/>
      <c r="D69" s="14"/>
      <c r="E69" s="21"/>
      <c r="F69" s="243"/>
      <c r="G69" s="165"/>
      <c r="H69" s="165"/>
      <c r="I69" s="156"/>
      <c r="J69" s="156"/>
      <c r="K69" s="157"/>
      <c r="L69" s="248"/>
      <c r="M69" s="248"/>
    </row>
    <row r="70" spans="1:13">
      <c r="A70" s="167" t="s">
        <v>31</v>
      </c>
      <c r="B70" s="165"/>
      <c r="C70" s="16">
        <f>+$H$7</f>
        <v>388</v>
      </c>
      <c r="D70" s="17">
        <f>D7</f>
        <v>1.34E-3</v>
      </c>
      <c r="E70" s="18">
        <f>ROUND(TRUNC(C70*D70,6),2)</f>
        <v>0.52</v>
      </c>
      <c r="F70" s="26"/>
      <c r="G70" s="163" t="s">
        <v>33</v>
      </c>
      <c r="H70" s="165"/>
      <c r="I70" s="159"/>
      <c r="J70" s="160"/>
      <c r="K70" s="158">
        <f>SUM(K58:K59)</f>
        <v>-0.08</v>
      </c>
      <c r="L70" s="248"/>
      <c r="M70" s="248"/>
    </row>
    <row r="71" spans="1:13">
      <c r="A71" s="165"/>
      <c r="B71" s="165"/>
      <c r="C71" s="156"/>
      <c r="D71" s="14"/>
      <c r="E71" s="21"/>
      <c r="F71" s="243"/>
      <c r="G71" s="165" t="s">
        <v>21</v>
      </c>
      <c r="H71" s="165"/>
      <c r="I71" s="159"/>
      <c r="J71" s="159"/>
      <c r="K71" s="161">
        <f>D17</f>
        <v>0.99744999999999995</v>
      </c>
      <c r="L71" s="248"/>
      <c r="M71" s="248"/>
    </row>
    <row r="72" spans="1:13">
      <c r="A72" s="167" t="s">
        <v>12</v>
      </c>
      <c r="B72" s="165"/>
      <c r="C72" s="16">
        <f>+$H$7</f>
        <v>388</v>
      </c>
      <c r="D72" s="17">
        <f>D8</f>
        <v>2.99E-3</v>
      </c>
      <c r="E72" s="18">
        <f>ROUND(TRUNC(C72*D72,6),2)</f>
        <v>1.1599999999999999</v>
      </c>
      <c r="F72" s="26"/>
      <c r="G72" s="165"/>
      <c r="H72" s="165"/>
      <c r="I72" s="159"/>
      <c r="J72" s="159"/>
      <c r="K72" s="162">
        <f>ROUND(TRUNC(K70/K71,6),2)</f>
        <v>-0.08</v>
      </c>
      <c r="L72" s="248"/>
      <c r="M72" s="248"/>
    </row>
    <row r="73" spans="1:13">
      <c r="A73" s="165"/>
      <c r="B73" s="165"/>
      <c r="C73" s="156"/>
      <c r="D73" s="14"/>
      <c r="E73" s="21"/>
      <c r="F73" s="243"/>
      <c r="G73" s="165"/>
      <c r="H73" s="165"/>
      <c r="I73" s="156"/>
      <c r="J73" s="156"/>
      <c r="K73" s="157"/>
      <c r="L73" s="248"/>
      <c r="M73" s="248"/>
    </row>
    <row r="74" spans="1:13">
      <c r="A74" s="165"/>
      <c r="B74" s="165"/>
      <c r="C74" s="156"/>
      <c r="D74" s="14"/>
      <c r="E74" s="21"/>
      <c r="F74" s="243"/>
      <c r="G74" s="165"/>
      <c r="H74" s="165"/>
      <c r="I74" s="156"/>
      <c r="J74" s="156"/>
      <c r="K74" s="157"/>
      <c r="L74" s="248"/>
      <c r="M74" s="248"/>
    </row>
    <row r="75" spans="1:13">
      <c r="A75" s="163" t="s">
        <v>32</v>
      </c>
      <c r="B75" s="165"/>
      <c r="C75" s="22"/>
      <c r="D75" s="22"/>
      <c r="E75" s="18">
        <f>SUM(E58:E74)</f>
        <v>51.489999999999995</v>
      </c>
      <c r="F75" s="243"/>
      <c r="G75" s="163" t="s">
        <v>41</v>
      </c>
      <c r="H75" s="165"/>
      <c r="I75" s="159"/>
      <c r="J75" s="160"/>
      <c r="K75" s="158">
        <f>K60</f>
        <v>31</v>
      </c>
      <c r="L75" s="248"/>
      <c r="M75" s="248"/>
    </row>
    <row r="76" spans="1:13">
      <c r="A76" s="165" t="s">
        <v>22</v>
      </c>
      <c r="B76" s="165"/>
      <c r="C76" s="22"/>
      <c r="D76" s="22"/>
      <c r="E76" s="23">
        <f>D18</f>
        <v>0.97745000000000004</v>
      </c>
      <c r="F76" s="243"/>
      <c r="G76" s="165"/>
      <c r="H76" s="165"/>
      <c r="I76" s="159"/>
      <c r="J76" s="159"/>
      <c r="K76" s="161"/>
      <c r="L76" s="248"/>
      <c r="M76" s="248"/>
    </row>
    <row r="77" spans="1:13">
      <c r="A77" s="165"/>
      <c r="B77" s="165"/>
      <c r="C77" s="22"/>
      <c r="D77" s="22"/>
      <c r="E77" s="162">
        <f>ROUND(TRUNC(E75/E76,6),2)</f>
        <v>52.68</v>
      </c>
      <c r="F77" s="243"/>
      <c r="G77" s="165"/>
      <c r="H77" s="165"/>
      <c r="I77" s="159"/>
      <c r="J77" s="159"/>
      <c r="K77" s="162">
        <f>ROUND(TRUNC(K75,6),2)</f>
        <v>31</v>
      </c>
      <c r="L77" s="248"/>
      <c r="M77" s="248"/>
    </row>
    <row r="78" spans="1:13">
      <c r="A78" s="233"/>
      <c r="B78" s="9"/>
      <c r="C78" s="9"/>
      <c r="D78" s="3"/>
      <c r="E78" s="248"/>
      <c r="F78" s="248"/>
      <c r="G78" s="248"/>
      <c r="H78" s="248"/>
      <c r="I78" s="248"/>
      <c r="J78" s="248"/>
      <c r="K78" s="248"/>
      <c r="L78" s="248"/>
      <c r="M78" s="248"/>
    </row>
    <row r="79" spans="1:13" ht="15.75">
      <c r="A79" s="268" t="s">
        <v>34</v>
      </c>
      <c r="B79" s="268"/>
      <c r="C79" s="250"/>
      <c r="D79" s="250"/>
      <c r="E79" s="269">
        <f>E77+K77+K72</f>
        <v>83.600000000000009</v>
      </c>
      <c r="F79" s="268"/>
      <c r="G79" s="268"/>
      <c r="H79" s="269"/>
      <c r="I79" s="249"/>
      <c r="J79" s="249"/>
      <c r="K79" s="248"/>
      <c r="L79" s="248"/>
      <c r="M79" s="248"/>
    </row>
    <row r="80" spans="1:13" ht="15.75">
      <c r="A80" s="268" t="s">
        <v>35</v>
      </c>
      <c r="B80" s="268"/>
      <c r="C80" s="250"/>
      <c r="D80" s="250"/>
      <c r="E80" s="269">
        <f>ROUND(TRUNC(E79*D54,6),2)</f>
        <v>0</v>
      </c>
      <c r="F80" s="268"/>
      <c r="G80" s="268"/>
      <c r="H80" s="268"/>
      <c r="I80" s="248"/>
      <c r="J80" s="248"/>
      <c r="K80" s="248"/>
      <c r="L80" s="248"/>
      <c r="M80" s="248"/>
    </row>
    <row r="81" spans="1:8" s="145" customFormat="1" ht="15.75">
      <c r="A81" s="268" t="s">
        <v>36</v>
      </c>
      <c r="B81" s="268"/>
      <c r="C81" s="268"/>
      <c r="D81" s="268"/>
      <c r="E81" s="269">
        <f>E79+E80</f>
        <v>83.600000000000009</v>
      </c>
      <c r="F81" s="268"/>
      <c r="G81" s="268"/>
      <c r="H81" s="268"/>
    </row>
    <row r="82" spans="1:8" s="145" customFormat="1"/>
    <row r="83" spans="1:8" s="145" customFormat="1" ht="15.75">
      <c r="A83" s="268" t="s">
        <v>37</v>
      </c>
      <c r="E83" s="153">
        <f>52.6+31</f>
        <v>83.6</v>
      </c>
    </row>
    <row r="84" spans="1:8" s="145" customFormat="1" ht="15.75">
      <c r="A84" s="268" t="s">
        <v>38</v>
      </c>
      <c r="E84" s="269">
        <f>E81-E83</f>
        <v>0</v>
      </c>
    </row>
  </sheetData>
  <pageMargins left="0.7" right="0.7" top="0.75" bottom="0.75" header="0.3" footer="0.3"/>
  <pageSetup scale="66" fitToHeight="0" orientation="landscape" r:id="rId1"/>
  <headerFooter>
    <oddHeader xml:space="preserve">&amp;RAttachment CH4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workbookViewId="0"/>
  </sheetViews>
  <sheetFormatPr defaultRowHeight="15"/>
  <cols>
    <col min="1" max="1" width="22.5703125" style="1" customWidth="1"/>
    <col min="2" max="2" width="10.7109375" style="1" customWidth="1"/>
    <col min="3" max="3" width="11.5703125" style="1" customWidth="1"/>
    <col min="4" max="4" width="16.140625" style="1" customWidth="1"/>
    <col min="5" max="5" width="18.140625" style="1" bestFit="1" customWidth="1"/>
    <col min="6" max="6" width="5.7109375" style="1" customWidth="1"/>
    <col min="7" max="7" width="15.42578125" style="1" customWidth="1"/>
    <col min="8" max="8" width="17" style="1" bestFit="1" customWidth="1"/>
    <col min="9" max="9" width="6.85546875" style="1" bestFit="1" customWidth="1"/>
    <col min="10" max="10" width="11.28515625" style="1" bestFit="1" customWidth="1"/>
    <col min="11" max="11" width="14.140625" style="1" bestFit="1" customWidth="1"/>
    <col min="12" max="12" width="9.140625" style="1"/>
    <col min="13" max="13" width="12" style="1" bestFit="1" customWidth="1"/>
    <col min="14" max="256" width="9.140625" style="1"/>
    <col min="257" max="257" width="22.5703125" style="1" customWidth="1"/>
    <col min="258" max="258" width="10.7109375" style="1" customWidth="1"/>
    <col min="259" max="259" width="11.5703125" style="1" customWidth="1"/>
    <col min="260" max="260" width="16.140625" style="1" customWidth="1"/>
    <col min="261" max="261" width="16.28515625" style="1" bestFit="1" customWidth="1"/>
    <col min="262" max="262" width="5.7109375" style="1" customWidth="1"/>
    <col min="263" max="263" width="15.42578125" style="1" customWidth="1"/>
    <col min="264" max="264" width="16.42578125" style="1" customWidth="1"/>
    <col min="265" max="265" width="6.85546875" style="1" bestFit="1" customWidth="1"/>
    <col min="266" max="266" width="11.28515625" style="1" bestFit="1" customWidth="1"/>
    <col min="267" max="267" width="9.5703125" style="1" bestFit="1" customWidth="1"/>
    <col min="268" max="512" width="9.140625" style="1"/>
    <col min="513" max="513" width="22.5703125" style="1" customWidth="1"/>
    <col min="514" max="514" width="10.7109375" style="1" customWidth="1"/>
    <col min="515" max="515" width="11.5703125" style="1" customWidth="1"/>
    <col min="516" max="516" width="16.140625" style="1" customWidth="1"/>
    <col min="517" max="517" width="16.28515625" style="1" bestFit="1" customWidth="1"/>
    <col min="518" max="518" width="5.7109375" style="1" customWidth="1"/>
    <col min="519" max="519" width="15.42578125" style="1" customWidth="1"/>
    <col min="520" max="520" width="16.42578125" style="1" customWidth="1"/>
    <col min="521" max="521" width="6.85546875" style="1" bestFit="1" customWidth="1"/>
    <col min="522" max="522" width="11.28515625" style="1" bestFit="1" customWidth="1"/>
    <col min="523" max="523" width="9.5703125" style="1" bestFit="1" customWidth="1"/>
    <col min="524" max="768" width="9.140625" style="1"/>
    <col min="769" max="769" width="22.5703125" style="1" customWidth="1"/>
    <col min="770" max="770" width="10.7109375" style="1" customWidth="1"/>
    <col min="771" max="771" width="11.5703125" style="1" customWidth="1"/>
    <col min="772" max="772" width="16.140625" style="1" customWidth="1"/>
    <col min="773" max="773" width="16.28515625" style="1" bestFit="1" customWidth="1"/>
    <col min="774" max="774" width="5.7109375" style="1" customWidth="1"/>
    <col min="775" max="775" width="15.42578125" style="1" customWidth="1"/>
    <col min="776" max="776" width="16.42578125" style="1" customWidth="1"/>
    <col min="777" max="777" width="6.85546875" style="1" bestFit="1" customWidth="1"/>
    <col min="778" max="778" width="11.28515625" style="1" bestFit="1" customWidth="1"/>
    <col min="779" max="779" width="9.5703125" style="1" bestFit="1" customWidth="1"/>
    <col min="780" max="1024" width="9.140625" style="1"/>
    <col min="1025" max="1025" width="22.5703125" style="1" customWidth="1"/>
    <col min="1026" max="1026" width="10.7109375" style="1" customWidth="1"/>
    <col min="1027" max="1027" width="11.5703125" style="1" customWidth="1"/>
    <col min="1028" max="1028" width="16.140625" style="1" customWidth="1"/>
    <col min="1029" max="1029" width="16.28515625" style="1" bestFit="1" customWidth="1"/>
    <col min="1030" max="1030" width="5.7109375" style="1" customWidth="1"/>
    <col min="1031" max="1031" width="15.42578125" style="1" customWidth="1"/>
    <col min="1032" max="1032" width="16.42578125" style="1" customWidth="1"/>
    <col min="1033" max="1033" width="6.85546875" style="1" bestFit="1" customWidth="1"/>
    <col min="1034" max="1034" width="11.28515625" style="1" bestFit="1" customWidth="1"/>
    <col min="1035" max="1035" width="9.5703125" style="1" bestFit="1" customWidth="1"/>
    <col min="1036" max="1280" width="9.140625" style="1"/>
    <col min="1281" max="1281" width="22.5703125" style="1" customWidth="1"/>
    <col min="1282" max="1282" width="10.7109375" style="1" customWidth="1"/>
    <col min="1283" max="1283" width="11.5703125" style="1" customWidth="1"/>
    <col min="1284" max="1284" width="16.140625" style="1" customWidth="1"/>
    <col min="1285" max="1285" width="16.28515625" style="1" bestFit="1" customWidth="1"/>
    <col min="1286" max="1286" width="5.7109375" style="1" customWidth="1"/>
    <col min="1287" max="1287" width="15.42578125" style="1" customWidth="1"/>
    <col min="1288" max="1288" width="16.42578125" style="1" customWidth="1"/>
    <col min="1289" max="1289" width="6.85546875" style="1" bestFit="1" customWidth="1"/>
    <col min="1290" max="1290" width="11.28515625" style="1" bestFit="1" customWidth="1"/>
    <col min="1291" max="1291" width="9.5703125" style="1" bestFit="1" customWidth="1"/>
    <col min="1292" max="1536" width="9.140625" style="1"/>
    <col min="1537" max="1537" width="22.5703125" style="1" customWidth="1"/>
    <col min="1538" max="1538" width="10.7109375" style="1" customWidth="1"/>
    <col min="1539" max="1539" width="11.5703125" style="1" customWidth="1"/>
    <col min="1540" max="1540" width="16.140625" style="1" customWidth="1"/>
    <col min="1541" max="1541" width="16.28515625" style="1" bestFit="1" customWidth="1"/>
    <col min="1542" max="1542" width="5.7109375" style="1" customWidth="1"/>
    <col min="1543" max="1543" width="15.42578125" style="1" customWidth="1"/>
    <col min="1544" max="1544" width="16.42578125" style="1" customWidth="1"/>
    <col min="1545" max="1545" width="6.85546875" style="1" bestFit="1" customWidth="1"/>
    <col min="1546" max="1546" width="11.28515625" style="1" bestFit="1" customWidth="1"/>
    <col min="1547" max="1547" width="9.5703125" style="1" bestFit="1" customWidth="1"/>
    <col min="1548" max="1792" width="9.140625" style="1"/>
    <col min="1793" max="1793" width="22.5703125" style="1" customWidth="1"/>
    <col min="1794" max="1794" width="10.7109375" style="1" customWidth="1"/>
    <col min="1795" max="1795" width="11.5703125" style="1" customWidth="1"/>
    <col min="1796" max="1796" width="16.140625" style="1" customWidth="1"/>
    <col min="1797" max="1797" width="16.28515625" style="1" bestFit="1" customWidth="1"/>
    <col min="1798" max="1798" width="5.7109375" style="1" customWidth="1"/>
    <col min="1799" max="1799" width="15.42578125" style="1" customWidth="1"/>
    <col min="1800" max="1800" width="16.42578125" style="1" customWidth="1"/>
    <col min="1801" max="1801" width="6.85546875" style="1" bestFit="1" customWidth="1"/>
    <col min="1802" max="1802" width="11.28515625" style="1" bestFit="1" customWidth="1"/>
    <col min="1803" max="1803" width="9.5703125" style="1" bestFit="1" customWidth="1"/>
    <col min="1804" max="2048" width="9.140625" style="1"/>
    <col min="2049" max="2049" width="22.5703125" style="1" customWidth="1"/>
    <col min="2050" max="2050" width="10.7109375" style="1" customWidth="1"/>
    <col min="2051" max="2051" width="11.5703125" style="1" customWidth="1"/>
    <col min="2052" max="2052" width="16.140625" style="1" customWidth="1"/>
    <col min="2053" max="2053" width="16.28515625" style="1" bestFit="1" customWidth="1"/>
    <col min="2054" max="2054" width="5.7109375" style="1" customWidth="1"/>
    <col min="2055" max="2055" width="15.42578125" style="1" customWidth="1"/>
    <col min="2056" max="2056" width="16.42578125" style="1" customWidth="1"/>
    <col min="2057" max="2057" width="6.85546875" style="1" bestFit="1" customWidth="1"/>
    <col min="2058" max="2058" width="11.28515625" style="1" bestFit="1" customWidth="1"/>
    <col min="2059" max="2059" width="9.5703125" style="1" bestFit="1" customWidth="1"/>
    <col min="2060" max="2304" width="9.140625" style="1"/>
    <col min="2305" max="2305" width="22.5703125" style="1" customWidth="1"/>
    <col min="2306" max="2306" width="10.7109375" style="1" customWidth="1"/>
    <col min="2307" max="2307" width="11.5703125" style="1" customWidth="1"/>
    <col min="2308" max="2308" width="16.140625" style="1" customWidth="1"/>
    <col min="2309" max="2309" width="16.28515625" style="1" bestFit="1" customWidth="1"/>
    <col min="2310" max="2310" width="5.7109375" style="1" customWidth="1"/>
    <col min="2311" max="2311" width="15.42578125" style="1" customWidth="1"/>
    <col min="2312" max="2312" width="16.42578125" style="1" customWidth="1"/>
    <col min="2313" max="2313" width="6.85546875" style="1" bestFit="1" customWidth="1"/>
    <col min="2314" max="2314" width="11.28515625" style="1" bestFit="1" customWidth="1"/>
    <col min="2315" max="2315" width="9.5703125" style="1" bestFit="1" customWidth="1"/>
    <col min="2316" max="2560" width="9.140625" style="1"/>
    <col min="2561" max="2561" width="22.5703125" style="1" customWidth="1"/>
    <col min="2562" max="2562" width="10.7109375" style="1" customWidth="1"/>
    <col min="2563" max="2563" width="11.5703125" style="1" customWidth="1"/>
    <col min="2564" max="2564" width="16.140625" style="1" customWidth="1"/>
    <col min="2565" max="2565" width="16.28515625" style="1" bestFit="1" customWidth="1"/>
    <col min="2566" max="2566" width="5.7109375" style="1" customWidth="1"/>
    <col min="2567" max="2567" width="15.42578125" style="1" customWidth="1"/>
    <col min="2568" max="2568" width="16.42578125" style="1" customWidth="1"/>
    <col min="2569" max="2569" width="6.85546875" style="1" bestFit="1" customWidth="1"/>
    <col min="2570" max="2570" width="11.28515625" style="1" bestFit="1" customWidth="1"/>
    <col min="2571" max="2571" width="9.5703125" style="1" bestFit="1" customWidth="1"/>
    <col min="2572" max="2816" width="9.140625" style="1"/>
    <col min="2817" max="2817" width="22.5703125" style="1" customWidth="1"/>
    <col min="2818" max="2818" width="10.7109375" style="1" customWidth="1"/>
    <col min="2819" max="2819" width="11.5703125" style="1" customWidth="1"/>
    <col min="2820" max="2820" width="16.140625" style="1" customWidth="1"/>
    <col min="2821" max="2821" width="16.28515625" style="1" bestFit="1" customWidth="1"/>
    <col min="2822" max="2822" width="5.7109375" style="1" customWidth="1"/>
    <col min="2823" max="2823" width="15.42578125" style="1" customWidth="1"/>
    <col min="2824" max="2824" width="16.42578125" style="1" customWidth="1"/>
    <col min="2825" max="2825" width="6.85546875" style="1" bestFit="1" customWidth="1"/>
    <col min="2826" max="2826" width="11.28515625" style="1" bestFit="1" customWidth="1"/>
    <col min="2827" max="2827" width="9.5703125" style="1" bestFit="1" customWidth="1"/>
    <col min="2828" max="3072" width="9.140625" style="1"/>
    <col min="3073" max="3073" width="22.5703125" style="1" customWidth="1"/>
    <col min="3074" max="3074" width="10.7109375" style="1" customWidth="1"/>
    <col min="3075" max="3075" width="11.5703125" style="1" customWidth="1"/>
    <col min="3076" max="3076" width="16.140625" style="1" customWidth="1"/>
    <col min="3077" max="3077" width="16.28515625" style="1" bestFit="1" customWidth="1"/>
    <col min="3078" max="3078" width="5.7109375" style="1" customWidth="1"/>
    <col min="3079" max="3079" width="15.42578125" style="1" customWidth="1"/>
    <col min="3080" max="3080" width="16.42578125" style="1" customWidth="1"/>
    <col min="3081" max="3081" width="6.85546875" style="1" bestFit="1" customWidth="1"/>
    <col min="3082" max="3082" width="11.28515625" style="1" bestFit="1" customWidth="1"/>
    <col min="3083" max="3083" width="9.5703125" style="1" bestFit="1" customWidth="1"/>
    <col min="3084" max="3328" width="9.140625" style="1"/>
    <col min="3329" max="3329" width="22.5703125" style="1" customWidth="1"/>
    <col min="3330" max="3330" width="10.7109375" style="1" customWidth="1"/>
    <col min="3331" max="3331" width="11.5703125" style="1" customWidth="1"/>
    <col min="3332" max="3332" width="16.140625" style="1" customWidth="1"/>
    <col min="3333" max="3333" width="16.28515625" style="1" bestFit="1" customWidth="1"/>
    <col min="3334" max="3334" width="5.7109375" style="1" customWidth="1"/>
    <col min="3335" max="3335" width="15.42578125" style="1" customWidth="1"/>
    <col min="3336" max="3336" width="16.42578125" style="1" customWidth="1"/>
    <col min="3337" max="3337" width="6.85546875" style="1" bestFit="1" customWidth="1"/>
    <col min="3338" max="3338" width="11.28515625" style="1" bestFit="1" customWidth="1"/>
    <col min="3339" max="3339" width="9.5703125" style="1" bestFit="1" customWidth="1"/>
    <col min="3340" max="3584" width="9.140625" style="1"/>
    <col min="3585" max="3585" width="22.5703125" style="1" customWidth="1"/>
    <col min="3586" max="3586" width="10.7109375" style="1" customWidth="1"/>
    <col min="3587" max="3587" width="11.5703125" style="1" customWidth="1"/>
    <col min="3588" max="3588" width="16.140625" style="1" customWidth="1"/>
    <col min="3589" max="3589" width="16.28515625" style="1" bestFit="1" customWidth="1"/>
    <col min="3590" max="3590" width="5.7109375" style="1" customWidth="1"/>
    <col min="3591" max="3591" width="15.42578125" style="1" customWidth="1"/>
    <col min="3592" max="3592" width="16.42578125" style="1" customWidth="1"/>
    <col min="3593" max="3593" width="6.85546875" style="1" bestFit="1" customWidth="1"/>
    <col min="3594" max="3594" width="11.28515625" style="1" bestFit="1" customWidth="1"/>
    <col min="3595" max="3595" width="9.5703125" style="1" bestFit="1" customWidth="1"/>
    <col min="3596" max="3840" width="9.140625" style="1"/>
    <col min="3841" max="3841" width="22.5703125" style="1" customWidth="1"/>
    <col min="3842" max="3842" width="10.7109375" style="1" customWidth="1"/>
    <col min="3843" max="3843" width="11.5703125" style="1" customWidth="1"/>
    <col min="3844" max="3844" width="16.140625" style="1" customWidth="1"/>
    <col min="3845" max="3845" width="16.28515625" style="1" bestFit="1" customWidth="1"/>
    <col min="3846" max="3846" width="5.7109375" style="1" customWidth="1"/>
    <col min="3847" max="3847" width="15.42578125" style="1" customWidth="1"/>
    <col min="3848" max="3848" width="16.42578125" style="1" customWidth="1"/>
    <col min="3849" max="3849" width="6.85546875" style="1" bestFit="1" customWidth="1"/>
    <col min="3850" max="3850" width="11.28515625" style="1" bestFit="1" customWidth="1"/>
    <col min="3851" max="3851" width="9.5703125" style="1" bestFit="1" customWidth="1"/>
    <col min="3852" max="4096" width="9.140625" style="1"/>
    <col min="4097" max="4097" width="22.5703125" style="1" customWidth="1"/>
    <col min="4098" max="4098" width="10.7109375" style="1" customWidth="1"/>
    <col min="4099" max="4099" width="11.5703125" style="1" customWidth="1"/>
    <col min="4100" max="4100" width="16.140625" style="1" customWidth="1"/>
    <col min="4101" max="4101" width="16.28515625" style="1" bestFit="1" customWidth="1"/>
    <col min="4102" max="4102" width="5.7109375" style="1" customWidth="1"/>
    <col min="4103" max="4103" width="15.42578125" style="1" customWidth="1"/>
    <col min="4104" max="4104" width="16.42578125" style="1" customWidth="1"/>
    <col min="4105" max="4105" width="6.85546875" style="1" bestFit="1" customWidth="1"/>
    <col min="4106" max="4106" width="11.28515625" style="1" bestFit="1" customWidth="1"/>
    <col min="4107" max="4107" width="9.5703125" style="1" bestFit="1" customWidth="1"/>
    <col min="4108" max="4352" width="9.140625" style="1"/>
    <col min="4353" max="4353" width="22.5703125" style="1" customWidth="1"/>
    <col min="4354" max="4354" width="10.7109375" style="1" customWidth="1"/>
    <col min="4355" max="4355" width="11.5703125" style="1" customWidth="1"/>
    <col min="4356" max="4356" width="16.140625" style="1" customWidth="1"/>
    <col min="4357" max="4357" width="16.28515625" style="1" bestFit="1" customWidth="1"/>
    <col min="4358" max="4358" width="5.7109375" style="1" customWidth="1"/>
    <col min="4359" max="4359" width="15.42578125" style="1" customWidth="1"/>
    <col min="4360" max="4360" width="16.42578125" style="1" customWidth="1"/>
    <col min="4361" max="4361" width="6.85546875" style="1" bestFit="1" customWidth="1"/>
    <col min="4362" max="4362" width="11.28515625" style="1" bestFit="1" customWidth="1"/>
    <col min="4363" max="4363" width="9.5703125" style="1" bestFit="1" customWidth="1"/>
    <col min="4364" max="4608" width="9.140625" style="1"/>
    <col min="4609" max="4609" width="22.5703125" style="1" customWidth="1"/>
    <col min="4610" max="4610" width="10.7109375" style="1" customWidth="1"/>
    <col min="4611" max="4611" width="11.5703125" style="1" customWidth="1"/>
    <col min="4612" max="4612" width="16.140625" style="1" customWidth="1"/>
    <col min="4613" max="4613" width="16.28515625" style="1" bestFit="1" customWidth="1"/>
    <col min="4614" max="4614" width="5.7109375" style="1" customWidth="1"/>
    <col min="4615" max="4615" width="15.42578125" style="1" customWidth="1"/>
    <col min="4616" max="4616" width="16.42578125" style="1" customWidth="1"/>
    <col min="4617" max="4617" width="6.85546875" style="1" bestFit="1" customWidth="1"/>
    <col min="4618" max="4618" width="11.28515625" style="1" bestFit="1" customWidth="1"/>
    <col min="4619" max="4619" width="9.5703125" style="1" bestFit="1" customWidth="1"/>
    <col min="4620" max="4864" width="9.140625" style="1"/>
    <col min="4865" max="4865" width="22.5703125" style="1" customWidth="1"/>
    <col min="4866" max="4866" width="10.7109375" style="1" customWidth="1"/>
    <col min="4867" max="4867" width="11.5703125" style="1" customWidth="1"/>
    <col min="4868" max="4868" width="16.140625" style="1" customWidth="1"/>
    <col min="4869" max="4869" width="16.28515625" style="1" bestFit="1" customWidth="1"/>
    <col min="4870" max="4870" width="5.7109375" style="1" customWidth="1"/>
    <col min="4871" max="4871" width="15.42578125" style="1" customWidth="1"/>
    <col min="4872" max="4872" width="16.42578125" style="1" customWidth="1"/>
    <col min="4873" max="4873" width="6.85546875" style="1" bestFit="1" customWidth="1"/>
    <col min="4874" max="4874" width="11.28515625" style="1" bestFit="1" customWidth="1"/>
    <col min="4875" max="4875" width="9.5703125" style="1" bestFit="1" customWidth="1"/>
    <col min="4876" max="5120" width="9.140625" style="1"/>
    <col min="5121" max="5121" width="22.5703125" style="1" customWidth="1"/>
    <col min="5122" max="5122" width="10.7109375" style="1" customWidth="1"/>
    <col min="5123" max="5123" width="11.5703125" style="1" customWidth="1"/>
    <col min="5124" max="5124" width="16.140625" style="1" customWidth="1"/>
    <col min="5125" max="5125" width="16.28515625" style="1" bestFit="1" customWidth="1"/>
    <col min="5126" max="5126" width="5.7109375" style="1" customWidth="1"/>
    <col min="5127" max="5127" width="15.42578125" style="1" customWidth="1"/>
    <col min="5128" max="5128" width="16.42578125" style="1" customWidth="1"/>
    <col min="5129" max="5129" width="6.85546875" style="1" bestFit="1" customWidth="1"/>
    <col min="5130" max="5130" width="11.28515625" style="1" bestFit="1" customWidth="1"/>
    <col min="5131" max="5131" width="9.5703125" style="1" bestFit="1" customWidth="1"/>
    <col min="5132" max="5376" width="9.140625" style="1"/>
    <col min="5377" max="5377" width="22.5703125" style="1" customWidth="1"/>
    <col min="5378" max="5378" width="10.7109375" style="1" customWidth="1"/>
    <col min="5379" max="5379" width="11.5703125" style="1" customWidth="1"/>
    <col min="5380" max="5380" width="16.140625" style="1" customWidth="1"/>
    <col min="5381" max="5381" width="16.28515625" style="1" bestFit="1" customWidth="1"/>
    <col min="5382" max="5382" width="5.7109375" style="1" customWidth="1"/>
    <col min="5383" max="5383" width="15.42578125" style="1" customWidth="1"/>
    <col min="5384" max="5384" width="16.42578125" style="1" customWidth="1"/>
    <col min="5385" max="5385" width="6.85546875" style="1" bestFit="1" customWidth="1"/>
    <col min="5386" max="5386" width="11.28515625" style="1" bestFit="1" customWidth="1"/>
    <col min="5387" max="5387" width="9.5703125" style="1" bestFit="1" customWidth="1"/>
    <col min="5388" max="5632" width="9.140625" style="1"/>
    <col min="5633" max="5633" width="22.5703125" style="1" customWidth="1"/>
    <col min="5634" max="5634" width="10.7109375" style="1" customWidth="1"/>
    <col min="5635" max="5635" width="11.5703125" style="1" customWidth="1"/>
    <col min="5636" max="5636" width="16.140625" style="1" customWidth="1"/>
    <col min="5637" max="5637" width="16.28515625" style="1" bestFit="1" customWidth="1"/>
    <col min="5638" max="5638" width="5.7109375" style="1" customWidth="1"/>
    <col min="5639" max="5639" width="15.42578125" style="1" customWidth="1"/>
    <col min="5640" max="5640" width="16.42578125" style="1" customWidth="1"/>
    <col min="5641" max="5641" width="6.85546875" style="1" bestFit="1" customWidth="1"/>
    <col min="5642" max="5642" width="11.28515625" style="1" bestFit="1" customWidth="1"/>
    <col min="5643" max="5643" width="9.5703125" style="1" bestFit="1" customWidth="1"/>
    <col min="5644" max="5888" width="9.140625" style="1"/>
    <col min="5889" max="5889" width="22.5703125" style="1" customWidth="1"/>
    <col min="5890" max="5890" width="10.7109375" style="1" customWidth="1"/>
    <col min="5891" max="5891" width="11.5703125" style="1" customWidth="1"/>
    <col min="5892" max="5892" width="16.140625" style="1" customWidth="1"/>
    <col min="5893" max="5893" width="16.28515625" style="1" bestFit="1" customWidth="1"/>
    <col min="5894" max="5894" width="5.7109375" style="1" customWidth="1"/>
    <col min="5895" max="5895" width="15.42578125" style="1" customWidth="1"/>
    <col min="5896" max="5896" width="16.42578125" style="1" customWidth="1"/>
    <col min="5897" max="5897" width="6.85546875" style="1" bestFit="1" customWidth="1"/>
    <col min="5898" max="5898" width="11.28515625" style="1" bestFit="1" customWidth="1"/>
    <col min="5899" max="5899" width="9.5703125" style="1" bestFit="1" customWidth="1"/>
    <col min="5900" max="6144" width="9.140625" style="1"/>
    <col min="6145" max="6145" width="22.5703125" style="1" customWidth="1"/>
    <col min="6146" max="6146" width="10.7109375" style="1" customWidth="1"/>
    <col min="6147" max="6147" width="11.5703125" style="1" customWidth="1"/>
    <col min="6148" max="6148" width="16.140625" style="1" customWidth="1"/>
    <col min="6149" max="6149" width="16.28515625" style="1" bestFit="1" customWidth="1"/>
    <col min="6150" max="6150" width="5.7109375" style="1" customWidth="1"/>
    <col min="6151" max="6151" width="15.42578125" style="1" customWidth="1"/>
    <col min="6152" max="6152" width="16.42578125" style="1" customWidth="1"/>
    <col min="6153" max="6153" width="6.85546875" style="1" bestFit="1" customWidth="1"/>
    <col min="6154" max="6154" width="11.28515625" style="1" bestFit="1" customWidth="1"/>
    <col min="6155" max="6155" width="9.5703125" style="1" bestFit="1" customWidth="1"/>
    <col min="6156" max="6400" width="9.140625" style="1"/>
    <col min="6401" max="6401" width="22.5703125" style="1" customWidth="1"/>
    <col min="6402" max="6402" width="10.7109375" style="1" customWidth="1"/>
    <col min="6403" max="6403" width="11.5703125" style="1" customWidth="1"/>
    <col min="6404" max="6404" width="16.140625" style="1" customWidth="1"/>
    <col min="6405" max="6405" width="16.28515625" style="1" bestFit="1" customWidth="1"/>
    <col min="6406" max="6406" width="5.7109375" style="1" customWidth="1"/>
    <col min="6407" max="6407" width="15.42578125" style="1" customWidth="1"/>
    <col min="6408" max="6408" width="16.42578125" style="1" customWidth="1"/>
    <col min="6409" max="6409" width="6.85546875" style="1" bestFit="1" customWidth="1"/>
    <col min="6410" max="6410" width="11.28515625" style="1" bestFit="1" customWidth="1"/>
    <col min="6411" max="6411" width="9.5703125" style="1" bestFit="1" customWidth="1"/>
    <col min="6412" max="6656" width="9.140625" style="1"/>
    <col min="6657" max="6657" width="22.5703125" style="1" customWidth="1"/>
    <col min="6658" max="6658" width="10.7109375" style="1" customWidth="1"/>
    <col min="6659" max="6659" width="11.5703125" style="1" customWidth="1"/>
    <col min="6660" max="6660" width="16.140625" style="1" customWidth="1"/>
    <col min="6661" max="6661" width="16.28515625" style="1" bestFit="1" customWidth="1"/>
    <col min="6662" max="6662" width="5.7109375" style="1" customWidth="1"/>
    <col min="6663" max="6663" width="15.42578125" style="1" customWidth="1"/>
    <col min="6664" max="6664" width="16.42578125" style="1" customWidth="1"/>
    <col min="6665" max="6665" width="6.85546875" style="1" bestFit="1" customWidth="1"/>
    <col min="6666" max="6666" width="11.28515625" style="1" bestFit="1" customWidth="1"/>
    <col min="6667" max="6667" width="9.5703125" style="1" bestFit="1" customWidth="1"/>
    <col min="6668" max="6912" width="9.140625" style="1"/>
    <col min="6913" max="6913" width="22.5703125" style="1" customWidth="1"/>
    <col min="6914" max="6914" width="10.7109375" style="1" customWidth="1"/>
    <col min="6915" max="6915" width="11.5703125" style="1" customWidth="1"/>
    <col min="6916" max="6916" width="16.140625" style="1" customWidth="1"/>
    <col min="6917" max="6917" width="16.28515625" style="1" bestFit="1" customWidth="1"/>
    <col min="6918" max="6918" width="5.7109375" style="1" customWidth="1"/>
    <col min="6919" max="6919" width="15.42578125" style="1" customWidth="1"/>
    <col min="6920" max="6920" width="16.42578125" style="1" customWidth="1"/>
    <col min="6921" max="6921" width="6.85546875" style="1" bestFit="1" customWidth="1"/>
    <col min="6922" max="6922" width="11.28515625" style="1" bestFit="1" customWidth="1"/>
    <col min="6923" max="6923" width="9.5703125" style="1" bestFit="1" customWidth="1"/>
    <col min="6924" max="7168" width="9.140625" style="1"/>
    <col min="7169" max="7169" width="22.5703125" style="1" customWidth="1"/>
    <col min="7170" max="7170" width="10.7109375" style="1" customWidth="1"/>
    <col min="7171" max="7171" width="11.5703125" style="1" customWidth="1"/>
    <col min="7172" max="7172" width="16.140625" style="1" customWidth="1"/>
    <col min="7173" max="7173" width="16.28515625" style="1" bestFit="1" customWidth="1"/>
    <col min="7174" max="7174" width="5.7109375" style="1" customWidth="1"/>
    <col min="7175" max="7175" width="15.42578125" style="1" customWidth="1"/>
    <col min="7176" max="7176" width="16.42578125" style="1" customWidth="1"/>
    <col min="7177" max="7177" width="6.85546875" style="1" bestFit="1" customWidth="1"/>
    <col min="7178" max="7178" width="11.28515625" style="1" bestFit="1" customWidth="1"/>
    <col min="7179" max="7179" width="9.5703125" style="1" bestFit="1" customWidth="1"/>
    <col min="7180" max="7424" width="9.140625" style="1"/>
    <col min="7425" max="7425" width="22.5703125" style="1" customWidth="1"/>
    <col min="7426" max="7426" width="10.7109375" style="1" customWidth="1"/>
    <col min="7427" max="7427" width="11.5703125" style="1" customWidth="1"/>
    <col min="7428" max="7428" width="16.140625" style="1" customWidth="1"/>
    <col min="7429" max="7429" width="16.28515625" style="1" bestFit="1" customWidth="1"/>
    <col min="7430" max="7430" width="5.7109375" style="1" customWidth="1"/>
    <col min="7431" max="7431" width="15.42578125" style="1" customWidth="1"/>
    <col min="7432" max="7432" width="16.42578125" style="1" customWidth="1"/>
    <col min="7433" max="7433" width="6.85546875" style="1" bestFit="1" customWidth="1"/>
    <col min="7434" max="7434" width="11.28515625" style="1" bestFit="1" customWidth="1"/>
    <col min="7435" max="7435" width="9.5703125" style="1" bestFit="1" customWidth="1"/>
    <col min="7436" max="7680" width="9.140625" style="1"/>
    <col min="7681" max="7681" width="22.5703125" style="1" customWidth="1"/>
    <col min="7682" max="7682" width="10.7109375" style="1" customWidth="1"/>
    <col min="7683" max="7683" width="11.5703125" style="1" customWidth="1"/>
    <col min="7684" max="7684" width="16.140625" style="1" customWidth="1"/>
    <col min="7685" max="7685" width="16.28515625" style="1" bestFit="1" customWidth="1"/>
    <col min="7686" max="7686" width="5.7109375" style="1" customWidth="1"/>
    <col min="7687" max="7687" width="15.42578125" style="1" customWidth="1"/>
    <col min="7688" max="7688" width="16.42578125" style="1" customWidth="1"/>
    <col min="7689" max="7689" width="6.85546875" style="1" bestFit="1" customWidth="1"/>
    <col min="7690" max="7690" width="11.28515625" style="1" bestFit="1" customWidth="1"/>
    <col min="7691" max="7691" width="9.5703125" style="1" bestFit="1" customWidth="1"/>
    <col min="7692" max="7936" width="9.140625" style="1"/>
    <col min="7937" max="7937" width="22.5703125" style="1" customWidth="1"/>
    <col min="7938" max="7938" width="10.7109375" style="1" customWidth="1"/>
    <col min="7939" max="7939" width="11.5703125" style="1" customWidth="1"/>
    <col min="7940" max="7940" width="16.140625" style="1" customWidth="1"/>
    <col min="7941" max="7941" width="16.28515625" style="1" bestFit="1" customWidth="1"/>
    <col min="7942" max="7942" width="5.7109375" style="1" customWidth="1"/>
    <col min="7943" max="7943" width="15.42578125" style="1" customWidth="1"/>
    <col min="7944" max="7944" width="16.42578125" style="1" customWidth="1"/>
    <col min="7945" max="7945" width="6.85546875" style="1" bestFit="1" customWidth="1"/>
    <col min="7946" max="7946" width="11.28515625" style="1" bestFit="1" customWidth="1"/>
    <col min="7947" max="7947" width="9.5703125" style="1" bestFit="1" customWidth="1"/>
    <col min="7948" max="8192" width="9.140625" style="1"/>
    <col min="8193" max="8193" width="22.5703125" style="1" customWidth="1"/>
    <col min="8194" max="8194" width="10.7109375" style="1" customWidth="1"/>
    <col min="8195" max="8195" width="11.5703125" style="1" customWidth="1"/>
    <col min="8196" max="8196" width="16.140625" style="1" customWidth="1"/>
    <col min="8197" max="8197" width="16.28515625" style="1" bestFit="1" customWidth="1"/>
    <col min="8198" max="8198" width="5.7109375" style="1" customWidth="1"/>
    <col min="8199" max="8199" width="15.42578125" style="1" customWidth="1"/>
    <col min="8200" max="8200" width="16.42578125" style="1" customWidth="1"/>
    <col min="8201" max="8201" width="6.85546875" style="1" bestFit="1" customWidth="1"/>
    <col min="8202" max="8202" width="11.28515625" style="1" bestFit="1" customWidth="1"/>
    <col min="8203" max="8203" width="9.5703125" style="1" bestFit="1" customWidth="1"/>
    <col min="8204" max="8448" width="9.140625" style="1"/>
    <col min="8449" max="8449" width="22.5703125" style="1" customWidth="1"/>
    <col min="8450" max="8450" width="10.7109375" style="1" customWidth="1"/>
    <col min="8451" max="8451" width="11.5703125" style="1" customWidth="1"/>
    <col min="8452" max="8452" width="16.140625" style="1" customWidth="1"/>
    <col min="8453" max="8453" width="16.28515625" style="1" bestFit="1" customWidth="1"/>
    <col min="8454" max="8454" width="5.7109375" style="1" customWidth="1"/>
    <col min="8455" max="8455" width="15.42578125" style="1" customWidth="1"/>
    <col min="8456" max="8456" width="16.42578125" style="1" customWidth="1"/>
    <col min="8457" max="8457" width="6.85546875" style="1" bestFit="1" customWidth="1"/>
    <col min="8458" max="8458" width="11.28515625" style="1" bestFit="1" customWidth="1"/>
    <col min="8459" max="8459" width="9.5703125" style="1" bestFit="1" customWidth="1"/>
    <col min="8460" max="8704" width="9.140625" style="1"/>
    <col min="8705" max="8705" width="22.5703125" style="1" customWidth="1"/>
    <col min="8706" max="8706" width="10.7109375" style="1" customWidth="1"/>
    <col min="8707" max="8707" width="11.5703125" style="1" customWidth="1"/>
    <col min="8708" max="8708" width="16.140625" style="1" customWidth="1"/>
    <col min="8709" max="8709" width="16.28515625" style="1" bestFit="1" customWidth="1"/>
    <col min="8710" max="8710" width="5.7109375" style="1" customWidth="1"/>
    <col min="8711" max="8711" width="15.42578125" style="1" customWidth="1"/>
    <col min="8712" max="8712" width="16.42578125" style="1" customWidth="1"/>
    <col min="8713" max="8713" width="6.85546875" style="1" bestFit="1" customWidth="1"/>
    <col min="8714" max="8714" width="11.28515625" style="1" bestFit="1" customWidth="1"/>
    <col min="8715" max="8715" width="9.5703125" style="1" bestFit="1" customWidth="1"/>
    <col min="8716" max="8960" width="9.140625" style="1"/>
    <col min="8961" max="8961" width="22.5703125" style="1" customWidth="1"/>
    <col min="8962" max="8962" width="10.7109375" style="1" customWidth="1"/>
    <col min="8963" max="8963" width="11.5703125" style="1" customWidth="1"/>
    <col min="8964" max="8964" width="16.140625" style="1" customWidth="1"/>
    <col min="8965" max="8965" width="16.28515625" style="1" bestFit="1" customWidth="1"/>
    <col min="8966" max="8966" width="5.7109375" style="1" customWidth="1"/>
    <col min="8967" max="8967" width="15.42578125" style="1" customWidth="1"/>
    <col min="8968" max="8968" width="16.42578125" style="1" customWidth="1"/>
    <col min="8969" max="8969" width="6.85546875" style="1" bestFit="1" customWidth="1"/>
    <col min="8970" max="8970" width="11.28515625" style="1" bestFit="1" customWidth="1"/>
    <col min="8971" max="8971" width="9.5703125" style="1" bestFit="1" customWidth="1"/>
    <col min="8972" max="9216" width="9.140625" style="1"/>
    <col min="9217" max="9217" width="22.5703125" style="1" customWidth="1"/>
    <col min="9218" max="9218" width="10.7109375" style="1" customWidth="1"/>
    <col min="9219" max="9219" width="11.5703125" style="1" customWidth="1"/>
    <col min="9220" max="9220" width="16.140625" style="1" customWidth="1"/>
    <col min="9221" max="9221" width="16.28515625" style="1" bestFit="1" customWidth="1"/>
    <col min="9222" max="9222" width="5.7109375" style="1" customWidth="1"/>
    <col min="9223" max="9223" width="15.42578125" style="1" customWidth="1"/>
    <col min="9224" max="9224" width="16.42578125" style="1" customWidth="1"/>
    <col min="9225" max="9225" width="6.85546875" style="1" bestFit="1" customWidth="1"/>
    <col min="9226" max="9226" width="11.28515625" style="1" bestFit="1" customWidth="1"/>
    <col min="9227" max="9227" width="9.5703125" style="1" bestFit="1" customWidth="1"/>
    <col min="9228" max="9472" width="9.140625" style="1"/>
    <col min="9473" max="9473" width="22.5703125" style="1" customWidth="1"/>
    <col min="9474" max="9474" width="10.7109375" style="1" customWidth="1"/>
    <col min="9475" max="9475" width="11.5703125" style="1" customWidth="1"/>
    <col min="9476" max="9476" width="16.140625" style="1" customWidth="1"/>
    <col min="9477" max="9477" width="16.28515625" style="1" bestFit="1" customWidth="1"/>
    <col min="9478" max="9478" width="5.7109375" style="1" customWidth="1"/>
    <col min="9479" max="9479" width="15.42578125" style="1" customWidth="1"/>
    <col min="9480" max="9480" width="16.42578125" style="1" customWidth="1"/>
    <col min="9481" max="9481" width="6.85546875" style="1" bestFit="1" customWidth="1"/>
    <col min="9482" max="9482" width="11.28515625" style="1" bestFit="1" customWidth="1"/>
    <col min="9483" max="9483" width="9.5703125" style="1" bestFit="1" customWidth="1"/>
    <col min="9484" max="9728" width="9.140625" style="1"/>
    <col min="9729" max="9729" width="22.5703125" style="1" customWidth="1"/>
    <col min="9730" max="9730" width="10.7109375" style="1" customWidth="1"/>
    <col min="9731" max="9731" width="11.5703125" style="1" customWidth="1"/>
    <col min="9732" max="9732" width="16.140625" style="1" customWidth="1"/>
    <col min="9733" max="9733" width="16.28515625" style="1" bestFit="1" customWidth="1"/>
    <col min="9734" max="9734" width="5.7109375" style="1" customWidth="1"/>
    <col min="9735" max="9735" width="15.42578125" style="1" customWidth="1"/>
    <col min="9736" max="9736" width="16.42578125" style="1" customWidth="1"/>
    <col min="9737" max="9737" width="6.85546875" style="1" bestFit="1" customWidth="1"/>
    <col min="9738" max="9738" width="11.28515625" style="1" bestFit="1" customWidth="1"/>
    <col min="9739" max="9739" width="9.5703125" style="1" bestFit="1" customWidth="1"/>
    <col min="9740" max="9984" width="9.140625" style="1"/>
    <col min="9985" max="9985" width="22.5703125" style="1" customWidth="1"/>
    <col min="9986" max="9986" width="10.7109375" style="1" customWidth="1"/>
    <col min="9987" max="9987" width="11.5703125" style="1" customWidth="1"/>
    <col min="9988" max="9988" width="16.140625" style="1" customWidth="1"/>
    <col min="9989" max="9989" width="16.28515625" style="1" bestFit="1" customWidth="1"/>
    <col min="9990" max="9990" width="5.7109375" style="1" customWidth="1"/>
    <col min="9991" max="9991" width="15.42578125" style="1" customWidth="1"/>
    <col min="9992" max="9992" width="16.42578125" style="1" customWidth="1"/>
    <col min="9993" max="9993" width="6.85546875" style="1" bestFit="1" customWidth="1"/>
    <col min="9994" max="9994" width="11.28515625" style="1" bestFit="1" customWidth="1"/>
    <col min="9995" max="9995" width="9.5703125" style="1" bestFit="1" customWidth="1"/>
    <col min="9996" max="10240" width="9.140625" style="1"/>
    <col min="10241" max="10241" width="22.5703125" style="1" customWidth="1"/>
    <col min="10242" max="10242" width="10.7109375" style="1" customWidth="1"/>
    <col min="10243" max="10243" width="11.5703125" style="1" customWidth="1"/>
    <col min="10244" max="10244" width="16.140625" style="1" customWidth="1"/>
    <col min="10245" max="10245" width="16.28515625" style="1" bestFit="1" customWidth="1"/>
    <col min="10246" max="10246" width="5.7109375" style="1" customWidth="1"/>
    <col min="10247" max="10247" width="15.42578125" style="1" customWidth="1"/>
    <col min="10248" max="10248" width="16.42578125" style="1" customWidth="1"/>
    <col min="10249" max="10249" width="6.85546875" style="1" bestFit="1" customWidth="1"/>
    <col min="10250" max="10250" width="11.28515625" style="1" bestFit="1" customWidth="1"/>
    <col min="10251" max="10251" width="9.5703125" style="1" bestFit="1" customWidth="1"/>
    <col min="10252" max="10496" width="9.140625" style="1"/>
    <col min="10497" max="10497" width="22.5703125" style="1" customWidth="1"/>
    <col min="10498" max="10498" width="10.7109375" style="1" customWidth="1"/>
    <col min="10499" max="10499" width="11.5703125" style="1" customWidth="1"/>
    <col min="10500" max="10500" width="16.140625" style="1" customWidth="1"/>
    <col min="10501" max="10501" width="16.28515625" style="1" bestFit="1" customWidth="1"/>
    <col min="10502" max="10502" width="5.7109375" style="1" customWidth="1"/>
    <col min="10503" max="10503" width="15.42578125" style="1" customWidth="1"/>
    <col min="10504" max="10504" width="16.42578125" style="1" customWidth="1"/>
    <col min="10505" max="10505" width="6.85546875" style="1" bestFit="1" customWidth="1"/>
    <col min="10506" max="10506" width="11.28515625" style="1" bestFit="1" customWidth="1"/>
    <col min="10507" max="10507" width="9.5703125" style="1" bestFit="1" customWidth="1"/>
    <col min="10508" max="10752" width="9.140625" style="1"/>
    <col min="10753" max="10753" width="22.5703125" style="1" customWidth="1"/>
    <col min="10754" max="10754" width="10.7109375" style="1" customWidth="1"/>
    <col min="10755" max="10755" width="11.5703125" style="1" customWidth="1"/>
    <col min="10756" max="10756" width="16.140625" style="1" customWidth="1"/>
    <col min="10757" max="10757" width="16.28515625" style="1" bestFit="1" customWidth="1"/>
    <col min="10758" max="10758" width="5.7109375" style="1" customWidth="1"/>
    <col min="10759" max="10759" width="15.42578125" style="1" customWidth="1"/>
    <col min="10760" max="10760" width="16.42578125" style="1" customWidth="1"/>
    <col min="10761" max="10761" width="6.85546875" style="1" bestFit="1" customWidth="1"/>
    <col min="10762" max="10762" width="11.28515625" style="1" bestFit="1" customWidth="1"/>
    <col min="10763" max="10763" width="9.5703125" style="1" bestFit="1" customWidth="1"/>
    <col min="10764" max="11008" width="9.140625" style="1"/>
    <col min="11009" max="11009" width="22.5703125" style="1" customWidth="1"/>
    <col min="11010" max="11010" width="10.7109375" style="1" customWidth="1"/>
    <col min="11011" max="11011" width="11.5703125" style="1" customWidth="1"/>
    <col min="11012" max="11012" width="16.140625" style="1" customWidth="1"/>
    <col min="11013" max="11013" width="16.28515625" style="1" bestFit="1" customWidth="1"/>
    <col min="11014" max="11014" width="5.7109375" style="1" customWidth="1"/>
    <col min="11015" max="11015" width="15.42578125" style="1" customWidth="1"/>
    <col min="11016" max="11016" width="16.42578125" style="1" customWidth="1"/>
    <col min="11017" max="11017" width="6.85546875" style="1" bestFit="1" customWidth="1"/>
    <col min="11018" max="11018" width="11.28515625" style="1" bestFit="1" customWidth="1"/>
    <col min="11019" max="11019" width="9.5703125" style="1" bestFit="1" customWidth="1"/>
    <col min="11020" max="11264" width="9.140625" style="1"/>
    <col min="11265" max="11265" width="22.5703125" style="1" customWidth="1"/>
    <col min="11266" max="11266" width="10.7109375" style="1" customWidth="1"/>
    <col min="11267" max="11267" width="11.5703125" style="1" customWidth="1"/>
    <col min="11268" max="11268" width="16.140625" style="1" customWidth="1"/>
    <col min="11269" max="11269" width="16.28515625" style="1" bestFit="1" customWidth="1"/>
    <col min="11270" max="11270" width="5.7109375" style="1" customWidth="1"/>
    <col min="11271" max="11271" width="15.42578125" style="1" customWidth="1"/>
    <col min="11272" max="11272" width="16.42578125" style="1" customWidth="1"/>
    <col min="11273" max="11273" width="6.85546875" style="1" bestFit="1" customWidth="1"/>
    <col min="11274" max="11274" width="11.28515625" style="1" bestFit="1" customWidth="1"/>
    <col min="11275" max="11275" width="9.5703125" style="1" bestFit="1" customWidth="1"/>
    <col min="11276" max="11520" width="9.140625" style="1"/>
    <col min="11521" max="11521" width="22.5703125" style="1" customWidth="1"/>
    <col min="11522" max="11522" width="10.7109375" style="1" customWidth="1"/>
    <col min="11523" max="11523" width="11.5703125" style="1" customWidth="1"/>
    <col min="11524" max="11524" width="16.140625" style="1" customWidth="1"/>
    <col min="11525" max="11525" width="16.28515625" style="1" bestFit="1" customWidth="1"/>
    <col min="11526" max="11526" width="5.7109375" style="1" customWidth="1"/>
    <col min="11527" max="11527" width="15.42578125" style="1" customWidth="1"/>
    <col min="11528" max="11528" width="16.42578125" style="1" customWidth="1"/>
    <col min="11529" max="11529" width="6.85546875" style="1" bestFit="1" customWidth="1"/>
    <col min="11530" max="11530" width="11.28515625" style="1" bestFit="1" customWidth="1"/>
    <col min="11531" max="11531" width="9.5703125" style="1" bestFit="1" customWidth="1"/>
    <col min="11532" max="11776" width="9.140625" style="1"/>
    <col min="11777" max="11777" width="22.5703125" style="1" customWidth="1"/>
    <col min="11778" max="11778" width="10.7109375" style="1" customWidth="1"/>
    <col min="11779" max="11779" width="11.5703125" style="1" customWidth="1"/>
    <col min="11780" max="11780" width="16.140625" style="1" customWidth="1"/>
    <col min="11781" max="11781" width="16.28515625" style="1" bestFit="1" customWidth="1"/>
    <col min="11782" max="11782" width="5.7109375" style="1" customWidth="1"/>
    <col min="11783" max="11783" width="15.42578125" style="1" customWidth="1"/>
    <col min="11784" max="11784" width="16.42578125" style="1" customWidth="1"/>
    <col min="11785" max="11785" width="6.85546875" style="1" bestFit="1" customWidth="1"/>
    <col min="11786" max="11786" width="11.28515625" style="1" bestFit="1" customWidth="1"/>
    <col min="11787" max="11787" width="9.5703125" style="1" bestFit="1" customWidth="1"/>
    <col min="11788" max="12032" width="9.140625" style="1"/>
    <col min="12033" max="12033" width="22.5703125" style="1" customWidth="1"/>
    <col min="12034" max="12034" width="10.7109375" style="1" customWidth="1"/>
    <col min="12035" max="12035" width="11.5703125" style="1" customWidth="1"/>
    <col min="12036" max="12036" width="16.140625" style="1" customWidth="1"/>
    <col min="12037" max="12037" width="16.28515625" style="1" bestFit="1" customWidth="1"/>
    <col min="12038" max="12038" width="5.7109375" style="1" customWidth="1"/>
    <col min="12039" max="12039" width="15.42578125" style="1" customWidth="1"/>
    <col min="12040" max="12040" width="16.42578125" style="1" customWidth="1"/>
    <col min="12041" max="12041" width="6.85546875" style="1" bestFit="1" customWidth="1"/>
    <col min="12042" max="12042" width="11.28515625" style="1" bestFit="1" customWidth="1"/>
    <col min="12043" max="12043" width="9.5703125" style="1" bestFit="1" customWidth="1"/>
    <col min="12044" max="12288" width="9.140625" style="1"/>
    <col min="12289" max="12289" width="22.5703125" style="1" customWidth="1"/>
    <col min="12290" max="12290" width="10.7109375" style="1" customWidth="1"/>
    <col min="12291" max="12291" width="11.5703125" style="1" customWidth="1"/>
    <col min="12292" max="12292" width="16.140625" style="1" customWidth="1"/>
    <col min="12293" max="12293" width="16.28515625" style="1" bestFit="1" customWidth="1"/>
    <col min="12294" max="12294" width="5.7109375" style="1" customWidth="1"/>
    <col min="12295" max="12295" width="15.42578125" style="1" customWidth="1"/>
    <col min="12296" max="12296" width="16.42578125" style="1" customWidth="1"/>
    <col min="12297" max="12297" width="6.85546875" style="1" bestFit="1" customWidth="1"/>
    <col min="12298" max="12298" width="11.28515625" style="1" bestFit="1" customWidth="1"/>
    <col min="12299" max="12299" width="9.5703125" style="1" bestFit="1" customWidth="1"/>
    <col min="12300" max="12544" width="9.140625" style="1"/>
    <col min="12545" max="12545" width="22.5703125" style="1" customWidth="1"/>
    <col min="12546" max="12546" width="10.7109375" style="1" customWidth="1"/>
    <col min="12547" max="12547" width="11.5703125" style="1" customWidth="1"/>
    <col min="12548" max="12548" width="16.140625" style="1" customWidth="1"/>
    <col min="12549" max="12549" width="16.28515625" style="1" bestFit="1" customWidth="1"/>
    <col min="12550" max="12550" width="5.7109375" style="1" customWidth="1"/>
    <col min="12551" max="12551" width="15.42578125" style="1" customWidth="1"/>
    <col min="12552" max="12552" width="16.42578125" style="1" customWidth="1"/>
    <col min="12553" max="12553" width="6.85546875" style="1" bestFit="1" customWidth="1"/>
    <col min="12554" max="12554" width="11.28515625" style="1" bestFit="1" customWidth="1"/>
    <col min="12555" max="12555" width="9.5703125" style="1" bestFit="1" customWidth="1"/>
    <col min="12556" max="12800" width="9.140625" style="1"/>
    <col min="12801" max="12801" width="22.5703125" style="1" customWidth="1"/>
    <col min="12802" max="12802" width="10.7109375" style="1" customWidth="1"/>
    <col min="12803" max="12803" width="11.5703125" style="1" customWidth="1"/>
    <col min="12804" max="12804" width="16.140625" style="1" customWidth="1"/>
    <col min="12805" max="12805" width="16.28515625" style="1" bestFit="1" customWidth="1"/>
    <col min="12806" max="12806" width="5.7109375" style="1" customWidth="1"/>
    <col min="12807" max="12807" width="15.42578125" style="1" customWidth="1"/>
    <col min="12808" max="12808" width="16.42578125" style="1" customWidth="1"/>
    <col min="12809" max="12809" width="6.85546875" style="1" bestFit="1" customWidth="1"/>
    <col min="12810" max="12810" width="11.28515625" style="1" bestFit="1" customWidth="1"/>
    <col min="12811" max="12811" width="9.5703125" style="1" bestFit="1" customWidth="1"/>
    <col min="12812" max="13056" width="9.140625" style="1"/>
    <col min="13057" max="13057" width="22.5703125" style="1" customWidth="1"/>
    <col min="13058" max="13058" width="10.7109375" style="1" customWidth="1"/>
    <col min="13059" max="13059" width="11.5703125" style="1" customWidth="1"/>
    <col min="13060" max="13060" width="16.140625" style="1" customWidth="1"/>
    <col min="13061" max="13061" width="16.28515625" style="1" bestFit="1" customWidth="1"/>
    <col min="13062" max="13062" width="5.7109375" style="1" customWidth="1"/>
    <col min="13063" max="13063" width="15.42578125" style="1" customWidth="1"/>
    <col min="13064" max="13064" width="16.42578125" style="1" customWidth="1"/>
    <col min="13065" max="13065" width="6.85546875" style="1" bestFit="1" customWidth="1"/>
    <col min="13066" max="13066" width="11.28515625" style="1" bestFit="1" customWidth="1"/>
    <col min="13067" max="13067" width="9.5703125" style="1" bestFit="1" customWidth="1"/>
    <col min="13068" max="13312" width="9.140625" style="1"/>
    <col min="13313" max="13313" width="22.5703125" style="1" customWidth="1"/>
    <col min="13314" max="13314" width="10.7109375" style="1" customWidth="1"/>
    <col min="13315" max="13315" width="11.5703125" style="1" customWidth="1"/>
    <col min="13316" max="13316" width="16.140625" style="1" customWidth="1"/>
    <col min="13317" max="13317" width="16.28515625" style="1" bestFit="1" customWidth="1"/>
    <col min="13318" max="13318" width="5.7109375" style="1" customWidth="1"/>
    <col min="13319" max="13319" width="15.42578125" style="1" customWidth="1"/>
    <col min="13320" max="13320" width="16.42578125" style="1" customWidth="1"/>
    <col min="13321" max="13321" width="6.85546875" style="1" bestFit="1" customWidth="1"/>
    <col min="13322" max="13322" width="11.28515625" style="1" bestFit="1" customWidth="1"/>
    <col min="13323" max="13323" width="9.5703125" style="1" bestFit="1" customWidth="1"/>
    <col min="13324" max="13568" width="9.140625" style="1"/>
    <col min="13569" max="13569" width="22.5703125" style="1" customWidth="1"/>
    <col min="13570" max="13570" width="10.7109375" style="1" customWidth="1"/>
    <col min="13571" max="13571" width="11.5703125" style="1" customWidth="1"/>
    <col min="13572" max="13572" width="16.140625" style="1" customWidth="1"/>
    <col min="13573" max="13573" width="16.28515625" style="1" bestFit="1" customWidth="1"/>
    <col min="13574" max="13574" width="5.7109375" style="1" customWidth="1"/>
    <col min="13575" max="13575" width="15.42578125" style="1" customWidth="1"/>
    <col min="13576" max="13576" width="16.42578125" style="1" customWidth="1"/>
    <col min="13577" max="13577" width="6.85546875" style="1" bestFit="1" customWidth="1"/>
    <col min="13578" max="13578" width="11.28515625" style="1" bestFit="1" customWidth="1"/>
    <col min="13579" max="13579" width="9.5703125" style="1" bestFit="1" customWidth="1"/>
    <col min="13580" max="13824" width="9.140625" style="1"/>
    <col min="13825" max="13825" width="22.5703125" style="1" customWidth="1"/>
    <col min="13826" max="13826" width="10.7109375" style="1" customWidth="1"/>
    <col min="13827" max="13827" width="11.5703125" style="1" customWidth="1"/>
    <col min="13828" max="13828" width="16.140625" style="1" customWidth="1"/>
    <col min="13829" max="13829" width="16.28515625" style="1" bestFit="1" customWidth="1"/>
    <col min="13830" max="13830" width="5.7109375" style="1" customWidth="1"/>
    <col min="13831" max="13831" width="15.42578125" style="1" customWidth="1"/>
    <col min="13832" max="13832" width="16.42578125" style="1" customWidth="1"/>
    <col min="13833" max="13833" width="6.85546875" style="1" bestFit="1" customWidth="1"/>
    <col min="13834" max="13834" width="11.28515625" style="1" bestFit="1" customWidth="1"/>
    <col min="13835" max="13835" width="9.5703125" style="1" bestFit="1" customWidth="1"/>
    <col min="13836" max="14080" width="9.140625" style="1"/>
    <col min="14081" max="14081" width="22.5703125" style="1" customWidth="1"/>
    <col min="14082" max="14082" width="10.7109375" style="1" customWidth="1"/>
    <col min="14083" max="14083" width="11.5703125" style="1" customWidth="1"/>
    <col min="14084" max="14084" width="16.140625" style="1" customWidth="1"/>
    <col min="14085" max="14085" width="16.28515625" style="1" bestFit="1" customWidth="1"/>
    <col min="14086" max="14086" width="5.7109375" style="1" customWidth="1"/>
    <col min="14087" max="14087" width="15.42578125" style="1" customWidth="1"/>
    <col min="14088" max="14088" width="16.42578125" style="1" customWidth="1"/>
    <col min="14089" max="14089" width="6.85546875" style="1" bestFit="1" customWidth="1"/>
    <col min="14090" max="14090" width="11.28515625" style="1" bestFit="1" customWidth="1"/>
    <col min="14091" max="14091" width="9.5703125" style="1" bestFit="1" customWidth="1"/>
    <col min="14092" max="14336" width="9.140625" style="1"/>
    <col min="14337" max="14337" width="22.5703125" style="1" customWidth="1"/>
    <col min="14338" max="14338" width="10.7109375" style="1" customWidth="1"/>
    <col min="14339" max="14339" width="11.5703125" style="1" customWidth="1"/>
    <col min="14340" max="14340" width="16.140625" style="1" customWidth="1"/>
    <col min="14341" max="14341" width="16.28515625" style="1" bestFit="1" customWidth="1"/>
    <col min="14342" max="14342" width="5.7109375" style="1" customWidth="1"/>
    <col min="14343" max="14343" width="15.42578125" style="1" customWidth="1"/>
    <col min="14344" max="14344" width="16.42578125" style="1" customWidth="1"/>
    <col min="14345" max="14345" width="6.85546875" style="1" bestFit="1" customWidth="1"/>
    <col min="14346" max="14346" width="11.28515625" style="1" bestFit="1" customWidth="1"/>
    <col min="14347" max="14347" width="9.5703125" style="1" bestFit="1" customWidth="1"/>
    <col min="14348" max="14592" width="9.140625" style="1"/>
    <col min="14593" max="14593" width="22.5703125" style="1" customWidth="1"/>
    <col min="14594" max="14594" width="10.7109375" style="1" customWidth="1"/>
    <col min="14595" max="14595" width="11.5703125" style="1" customWidth="1"/>
    <col min="14596" max="14596" width="16.140625" style="1" customWidth="1"/>
    <col min="14597" max="14597" width="16.28515625" style="1" bestFit="1" customWidth="1"/>
    <col min="14598" max="14598" width="5.7109375" style="1" customWidth="1"/>
    <col min="14599" max="14599" width="15.42578125" style="1" customWidth="1"/>
    <col min="14600" max="14600" width="16.42578125" style="1" customWidth="1"/>
    <col min="14601" max="14601" width="6.85546875" style="1" bestFit="1" customWidth="1"/>
    <col min="14602" max="14602" width="11.28515625" style="1" bestFit="1" customWidth="1"/>
    <col min="14603" max="14603" width="9.5703125" style="1" bestFit="1" customWidth="1"/>
    <col min="14604" max="14848" width="9.140625" style="1"/>
    <col min="14849" max="14849" width="22.5703125" style="1" customWidth="1"/>
    <col min="14850" max="14850" width="10.7109375" style="1" customWidth="1"/>
    <col min="14851" max="14851" width="11.5703125" style="1" customWidth="1"/>
    <col min="14852" max="14852" width="16.140625" style="1" customWidth="1"/>
    <col min="14853" max="14853" width="16.28515625" style="1" bestFit="1" customWidth="1"/>
    <col min="14854" max="14854" width="5.7109375" style="1" customWidth="1"/>
    <col min="14855" max="14855" width="15.42578125" style="1" customWidth="1"/>
    <col min="14856" max="14856" width="16.42578125" style="1" customWidth="1"/>
    <col min="14857" max="14857" width="6.85546875" style="1" bestFit="1" customWidth="1"/>
    <col min="14858" max="14858" width="11.28515625" style="1" bestFit="1" customWidth="1"/>
    <col min="14859" max="14859" width="9.5703125" style="1" bestFit="1" customWidth="1"/>
    <col min="14860" max="15104" width="9.140625" style="1"/>
    <col min="15105" max="15105" width="22.5703125" style="1" customWidth="1"/>
    <col min="15106" max="15106" width="10.7109375" style="1" customWidth="1"/>
    <col min="15107" max="15107" width="11.5703125" style="1" customWidth="1"/>
    <col min="15108" max="15108" width="16.140625" style="1" customWidth="1"/>
    <col min="15109" max="15109" width="16.28515625" style="1" bestFit="1" customWidth="1"/>
    <col min="15110" max="15110" width="5.7109375" style="1" customWidth="1"/>
    <col min="15111" max="15111" width="15.42578125" style="1" customWidth="1"/>
    <col min="15112" max="15112" width="16.42578125" style="1" customWidth="1"/>
    <col min="15113" max="15113" width="6.85546875" style="1" bestFit="1" customWidth="1"/>
    <col min="15114" max="15114" width="11.28515625" style="1" bestFit="1" customWidth="1"/>
    <col min="15115" max="15115" width="9.5703125" style="1" bestFit="1" customWidth="1"/>
    <col min="15116" max="15360" width="9.140625" style="1"/>
    <col min="15361" max="15361" width="22.5703125" style="1" customWidth="1"/>
    <col min="15362" max="15362" width="10.7109375" style="1" customWidth="1"/>
    <col min="15363" max="15363" width="11.5703125" style="1" customWidth="1"/>
    <col min="15364" max="15364" width="16.140625" style="1" customWidth="1"/>
    <col min="15365" max="15365" width="16.28515625" style="1" bestFit="1" customWidth="1"/>
    <col min="15366" max="15366" width="5.7109375" style="1" customWidth="1"/>
    <col min="15367" max="15367" width="15.42578125" style="1" customWidth="1"/>
    <col min="15368" max="15368" width="16.42578125" style="1" customWidth="1"/>
    <col min="15369" max="15369" width="6.85546875" style="1" bestFit="1" customWidth="1"/>
    <col min="15370" max="15370" width="11.28515625" style="1" bestFit="1" customWidth="1"/>
    <col min="15371" max="15371" width="9.5703125" style="1" bestFit="1" customWidth="1"/>
    <col min="15372" max="15616" width="9.140625" style="1"/>
    <col min="15617" max="15617" width="22.5703125" style="1" customWidth="1"/>
    <col min="15618" max="15618" width="10.7109375" style="1" customWidth="1"/>
    <col min="15619" max="15619" width="11.5703125" style="1" customWidth="1"/>
    <col min="15620" max="15620" width="16.140625" style="1" customWidth="1"/>
    <col min="15621" max="15621" width="16.28515625" style="1" bestFit="1" customWidth="1"/>
    <col min="15622" max="15622" width="5.7109375" style="1" customWidth="1"/>
    <col min="15623" max="15623" width="15.42578125" style="1" customWidth="1"/>
    <col min="15624" max="15624" width="16.42578125" style="1" customWidth="1"/>
    <col min="15625" max="15625" width="6.85546875" style="1" bestFit="1" customWidth="1"/>
    <col min="15626" max="15626" width="11.28515625" style="1" bestFit="1" customWidth="1"/>
    <col min="15627" max="15627" width="9.5703125" style="1" bestFit="1" customWidth="1"/>
    <col min="15628" max="15872" width="9.140625" style="1"/>
    <col min="15873" max="15873" width="22.5703125" style="1" customWidth="1"/>
    <col min="15874" max="15874" width="10.7109375" style="1" customWidth="1"/>
    <col min="15875" max="15875" width="11.5703125" style="1" customWidth="1"/>
    <col min="15876" max="15876" width="16.140625" style="1" customWidth="1"/>
    <col min="15877" max="15877" width="16.28515625" style="1" bestFit="1" customWidth="1"/>
    <col min="15878" max="15878" width="5.7109375" style="1" customWidth="1"/>
    <col min="15879" max="15879" width="15.42578125" style="1" customWidth="1"/>
    <col min="15880" max="15880" width="16.42578125" style="1" customWidth="1"/>
    <col min="15881" max="15881" width="6.85546875" style="1" bestFit="1" customWidth="1"/>
    <col min="15882" max="15882" width="11.28515625" style="1" bestFit="1" customWidth="1"/>
    <col min="15883" max="15883" width="9.5703125" style="1" bestFit="1" customWidth="1"/>
    <col min="15884" max="16128" width="9.140625" style="1"/>
    <col min="16129" max="16129" width="22.5703125" style="1" customWidth="1"/>
    <col min="16130" max="16130" width="10.7109375" style="1" customWidth="1"/>
    <col min="16131" max="16131" width="11.5703125" style="1" customWidth="1"/>
    <col min="16132" max="16132" width="16.140625" style="1" customWidth="1"/>
    <col min="16133" max="16133" width="16.28515625" style="1" bestFit="1" customWidth="1"/>
    <col min="16134" max="16134" width="5.7109375" style="1" customWidth="1"/>
    <col min="16135" max="16135" width="15.42578125" style="1" customWidth="1"/>
    <col min="16136" max="16136" width="16.42578125" style="1" customWidth="1"/>
    <col min="16137" max="16137" width="6.85546875" style="1" bestFit="1" customWidth="1"/>
    <col min="16138" max="16138" width="11.28515625" style="1" bestFit="1" customWidth="1"/>
    <col min="16139" max="16139" width="9.5703125" style="1" bestFit="1" customWidth="1"/>
    <col min="16140" max="16384" width="9.140625" style="1"/>
  </cols>
  <sheetData>
    <row r="1" spans="1:10" ht="15" customHeight="1">
      <c r="A1" s="5" t="s">
        <v>0</v>
      </c>
      <c r="B1" s="248"/>
      <c r="C1" s="248"/>
      <c r="D1" s="248"/>
      <c r="E1" s="248"/>
      <c r="F1" s="248"/>
      <c r="G1" s="48"/>
      <c r="H1" s="243"/>
      <c r="I1" s="243"/>
      <c r="J1" s="248"/>
    </row>
    <row r="2" spans="1:10" ht="15" customHeight="1">
      <c r="A2" s="233"/>
      <c r="B2" s="47"/>
      <c r="C2" s="47"/>
      <c r="D2" s="234"/>
      <c r="E2" s="243"/>
      <c r="F2" s="248"/>
      <c r="G2" s="248"/>
      <c r="H2" s="248"/>
      <c r="I2" s="248"/>
      <c r="J2" s="248"/>
    </row>
    <row r="3" spans="1:10" ht="15" customHeight="1">
      <c r="A3" s="248"/>
      <c r="B3" s="237"/>
      <c r="C3" s="224"/>
      <c r="D3" s="224" t="s">
        <v>1</v>
      </c>
      <c r="E3" s="248"/>
      <c r="F3" s="248"/>
      <c r="G3" s="248"/>
      <c r="H3" s="248"/>
      <c r="I3" s="243"/>
      <c r="J3" s="248"/>
    </row>
    <row r="4" spans="1:10" ht="15" customHeight="1">
      <c r="A4" s="233" t="s">
        <v>3</v>
      </c>
      <c r="B4" s="238"/>
      <c r="C4" s="238"/>
      <c r="D4" s="235">
        <v>7.7109999999999998E-2</v>
      </c>
      <c r="E4" s="248"/>
      <c r="F4" s="248"/>
      <c r="G4" s="233" t="s">
        <v>42</v>
      </c>
      <c r="H4" s="248"/>
      <c r="I4" s="243"/>
      <c r="J4" s="248"/>
    </row>
    <row r="5" spans="1:10" ht="15" customHeight="1">
      <c r="A5" s="233" t="s">
        <v>5</v>
      </c>
      <c r="B5" s="236"/>
      <c r="C5" s="236"/>
      <c r="D5" s="235">
        <v>-1.482E-2</v>
      </c>
      <c r="E5" s="248"/>
      <c r="F5" s="248"/>
      <c r="G5" s="234" t="s">
        <v>43</v>
      </c>
      <c r="H5" s="280"/>
      <c r="I5" s="243"/>
      <c r="J5" s="248"/>
    </row>
    <row r="6" spans="1:10" ht="15" customHeight="1">
      <c r="A6" s="233" t="s">
        <v>7</v>
      </c>
      <c r="B6" s="236"/>
      <c r="C6" s="236"/>
      <c r="D6" s="235">
        <v>-2.1000000000000001E-4</v>
      </c>
      <c r="E6" s="248"/>
      <c r="F6" s="248"/>
      <c r="G6" s="234" t="s">
        <v>6</v>
      </c>
      <c r="H6" s="211"/>
      <c r="I6" s="243"/>
      <c r="J6" s="248"/>
    </row>
    <row r="7" spans="1:10" ht="15" customHeight="1">
      <c r="A7" s="233" t="s">
        <v>10</v>
      </c>
      <c r="B7" s="236"/>
      <c r="C7" s="236"/>
      <c r="D7" s="235">
        <v>1.0200000000000001E-3</v>
      </c>
      <c r="E7" s="248"/>
      <c r="F7" s="248"/>
      <c r="G7" s="234" t="s">
        <v>8</v>
      </c>
      <c r="H7" s="210" t="s">
        <v>44</v>
      </c>
      <c r="I7" s="243"/>
      <c r="J7" s="204"/>
    </row>
    <row r="8" spans="1:10" ht="15" customHeight="1">
      <c r="A8" s="233" t="s">
        <v>12</v>
      </c>
      <c r="B8" s="236"/>
      <c r="C8" s="236"/>
      <c r="D8" s="235">
        <v>1.15E-3</v>
      </c>
      <c r="E8" s="248"/>
      <c r="F8" s="248"/>
      <c r="G8" s="233" t="s">
        <v>11</v>
      </c>
      <c r="H8" s="211">
        <v>401</v>
      </c>
      <c r="I8" s="243"/>
      <c r="J8" s="204"/>
    </row>
    <row r="9" spans="1:10" ht="15" customHeight="1">
      <c r="A9" s="233" t="s">
        <v>14</v>
      </c>
      <c r="B9" s="238"/>
      <c r="C9" s="238"/>
      <c r="D9" s="235">
        <v>8.3599999999999994E-3</v>
      </c>
      <c r="E9" s="248"/>
      <c r="F9" s="248"/>
      <c r="G9" s="233" t="s">
        <v>13</v>
      </c>
      <c r="H9" s="209">
        <v>1</v>
      </c>
      <c r="I9" s="243"/>
      <c r="J9" s="204"/>
    </row>
    <row r="10" spans="1:10" ht="15" customHeight="1">
      <c r="A10" s="233" t="s">
        <v>15</v>
      </c>
      <c r="B10" s="205"/>
      <c r="C10" s="49"/>
      <c r="D10" s="235">
        <v>35</v>
      </c>
      <c r="E10" s="248"/>
      <c r="F10" s="248"/>
      <c r="G10" s="248"/>
      <c r="H10" s="248"/>
      <c r="I10" s="243"/>
      <c r="J10" s="243"/>
    </row>
    <row r="11" spans="1:10" ht="15" customHeight="1">
      <c r="A11" s="233" t="s">
        <v>16</v>
      </c>
      <c r="B11" s="238"/>
      <c r="C11" s="50"/>
      <c r="D11" s="235">
        <v>2.0480000000000002E-2</v>
      </c>
      <c r="E11" s="248"/>
      <c r="F11" s="248"/>
      <c r="G11" s="248"/>
      <c r="H11" s="247"/>
      <c r="I11" s="248"/>
      <c r="J11" s="243"/>
    </row>
    <row r="12" spans="1:10" ht="15" customHeight="1">
      <c r="A12" s="233" t="s">
        <v>17</v>
      </c>
      <c r="B12" s="236"/>
      <c r="C12" s="51"/>
      <c r="D12" s="235">
        <v>2.31E-3</v>
      </c>
      <c r="E12" s="248"/>
      <c r="F12" s="248"/>
      <c r="G12" s="248"/>
      <c r="H12" s="247"/>
      <c r="I12" s="243"/>
      <c r="J12" s="243"/>
    </row>
    <row r="13" spans="1:10" ht="15" customHeight="1">
      <c r="A13" s="233" t="s">
        <v>18</v>
      </c>
      <c r="B13" s="236"/>
      <c r="C13" s="51"/>
      <c r="D13" s="235">
        <v>4.4600000000000004E-3</v>
      </c>
      <c r="E13" s="248"/>
      <c r="F13" s="248"/>
      <c r="G13" s="248"/>
      <c r="H13" s="248"/>
      <c r="I13" s="248"/>
      <c r="J13" s="248"/>
    </row>
    <row r="14" spans="1:10">
      <c r="A14" s="233" t="s">
        <v>19</v>
      </c>
      <c r="B14" s="236"/>
      <c r="C14" s="51"/>
      <c r="D14" s="235">
        <v>7.9000000000000001E-4</v>
      </c>
      <c r="E14" s="248"/>
      <c r="F14" s="248"/>
      <c r="G14" s="248"/>
      <c r="H14" s="248"/>
      <c r="I14" s="248"/>
      <c r="J14" s="248"/>
    </row>
    <row r="15" spans="1:10">
      <c r="A15" s="233" t="s">
        <v>20</v>
      </c>
      <c r="B15" s="9"/>
      <c r="C15" s="52"/>
      <c r="D15" s="235">
        <v>-5.62E-3</v>
      </c>
      <c r="E15" s="248"/>
      <c r="F15" s="248"/>
      <c r="G15" s="248"/>
      <c r="H15" s="248"/>
      <c r="I15" s="248"/>
      <c r="J15" s="248"/>
    </row>
    <row r="16" spans="1:10">
      <c r="A16" s="233"/>
      <c r="B16" s="9"/>
      <c r="C16" s="9"/>
      <c r="D16" s="3"/>
      <c r="E16" s="248"/>
      <c r="F16" s="248"/>
      <c r="G16" s="248"/>
      <c r="H16" s="248"/>
      <c r="I16" s="248"/>
      <c r="J16" s="248"/>
    </row>
    <row r="17" spans="1:11">
      <c r="A17" s="233" t="s">
        <v>21</v>
      </c>
      <c r="B17" s="238"/>
      <c r="C17" s="10"/>
      <c r="D17" s="235">
        <v>0.99744999999999995</v>
      </c>
      <c r="E17" s="248"/>
      <c r="F17" s="248"/>
      <c r="G17" s="248"/>
      <c r="H17" s="248"/>
      <c r="I17" s="248"/>
      <c r="J17" s="248"/>
      <c r="K17" s="248"/>
    </row>
    <row r="18" spans="1:11">
      <c r="A18" s="233" t="s">
        <v>22</v>
      </c>
      <c r="B18" s="238"/>
      <c r="C18" s="10"/>
      <c r="D18" s="235">
        <v>0.99744999999999995</v>
      </c>
      <c r="E18" s="248"/>
      <c r="F18" s="248"/>
      <c r="G18" s="248"/>
      <c r="H18" s="248"/>
      <c r="I18" s="248"/>
      <c r="J18" s="248"/>
      <c r="K18" s="248"/>
    </row>
    <row r="19" spans="1:11">
      <c r="A19" s="233" t="s">
        <v>23</v>
      </c>
      <c r="B19" s="238"/>
      <c r="C19" s="10"/>
      <c r="D19" s="235">
        <v>8.1250000000000003E-2</v>
      </c>
      <c r="E19" s="248"/>
      <c r="F19" s="248"/>
      <c r="G19" s="248"/>
      <c r="H19" s="248"/>
      <c r="I19" s="248"/>
      <c r="J19" s="248"/>
      <c r="K19" s="248"/>
    </row>
    <row r="21" spans="1:11">
      <c r="A21" s="11" t="s">
        <v>24</v>
      </c>
      <c r="B21" s="165"/>
      <c r="C21" s="12" t="s">
        <v>25</v>
      </c>
      <c r="D21" s="12" t="s">
        <v>26</v>
      </c>
      <c r="E21" s="12" t="s">
        <v>27</v>
      </c>
      <c r="F21" s="243"/>
      <c r="G21" s="13" t="s">
        <v>28</v>
      </c>
      <c r="H21" s="167"/>
      <c r="I21" s="12" t="s">
        <v>25</v>
      </c>
      <c r="J21" s="12" t="s">
        <v>26</v>
      </c>
      <c r="K21" s="12" t="s">
        <v>27</v>
      </c>
    </row>
    <row r="22" spans="1:11">
      <c r="A22" s="165"/>
      <c r="B22" s="165"/>
      <c r="C22" s="156"/>
      <c r="D22" s="14"/>
      <c r="E22" s="15"/>
      <c r="F22" s="243"/>
      <c r="G22" s="165"/>
      <c r="H22" s="165"/>
      <c r="I22" s="156"/>
      <c r="J22" s="156"/>
      <c r="K22" s="157"/>
    </row>
    <row r="23" spans="1:11">
      <c r="A23" s="167" t="s">
        <v>15</v>
      </c>
      <c r="B23" s="165"/>
      <c r="C23" s="16">
        <f>+$H$9</f>
        <v>1</v>
      </c>
      <c r="D23" s="17">
        <f>+D10</f>
        <v>35</v>
      </c>
      <c r="E23" s="18">
        <f>ROUND(TRUNC(C23*D23,6),2)</f>
        <v>35</v>
      </c>
      <c r="F23" s="243"/>
      <c r="G23" s="167" t="s">
        <v>7</v>
      </c>
      <c r="H23" s="19"/>
      <c r="I23" s="20">
        <f>+$H$8</f>
        <v>401</v>
      </c>
      <c r="J23" s="17">
        <f>+D6</f>
        <v>-2.1000000000000001E-4</v>
      </c>
      <c r="K23" s="158">
        <f>ROUND(TRUNC(I23*J23,6),2)</f>
        <v>-0.08</v>
      </c>
    </row>
    <row r="24" spans="1:11">
      <c r="A24" s="165"/>
      <c r="B24" s="165"/>
      <c r="C24" s="156"/>
      <c r="D24" s="14"/>
      <c r="E24" s="21"/>
      <c r="F24" s="243"/>
      <c r="G24" s="165"/>
      <c r="H24" s="165"/>
      <c r="I24" s="156"/>
      <c r="J24" s="156"/>
      <c r="K24" s="157"/>
    </row>
    <row r="25" spans="1:11">
      <c r="A25" s="167" t="s">
        <v>16</v>
      </c>
      <c r="B25" s="165"/>
      <c r="C25" s="16">
        <f>+$H$8</f>
        <v>401</v>
      </c>
      <c r="D25" s="17">
        <f>+D11</f>
        <v>2.0480000000000002E-2</v>
      </c>
      <c r="E25" s="18">
        <f>ROUND(TRUNC(C25*D25,6),2)</f>
        <v>8.2100000000000009</v>
      </c>
      <c r="F25" s="243"/>
      <c r="G25" s="167" t="s">
        <v>29</v>
      </c>
      <c r="H25" s="19"/>
      <c r="I25" s="20">
        <f>+$H$8</f>
        <v>401</v>
      </c>
      <c r="J25" s="17">
        <f>+D4</f>
        <v>7.7109999999999998E-2</v>
      </c>
      <c r="K25" s="158">
        <f>ROUND(TRUNC(I25*J25,6),2)</f>
        <v>30.92</v>
      </c>
    </row>
    <row r="26" spans="1:11">
      <c r="A26" s="165"/>
      <c r="B26" s="165"/>
      <c r="C26" s="156"/>
      <c r="D26" s="14"/>
      <c r="E26" s="21"/>
      <c r="F26" s="243"/>
      <c r="G26" s="165"/>
      <c r="H26" s="165"/>
      <c r="I26" s="156"/>
      <c r="J26" s="156"/>
      <c r="K26" s="157"/>
    </row>
    <row r="27" spans="1:11">
      <c r="A27" s="167" t="s">
        <v>17</v>
      </c>
      <c r="B27" s="165"/>
      <c r="C27" s="16">
        <f>+$H$8</f>
        <v>401</v>
      </c>
      <c r="D27" s="17">
        <f>D12</f>
        <v>2.31E-3</v>
      </c>
      <c r="E27" s="18">
        <f>ROUND(TRUNC(C27*D27,6),2)</f>
        <v>0.93</v>
      </c>
      <c r="F27" s="243"/>
      <c r="G27" s="167" t="s">
        <v>5</v>
      </c>
      <c r="H27" s="19"/>
      <c r="I27" s="20">
        <f>+$H$8</f>
        <v>401</v>
      </c>
      <c r="J27" s="17">
        <f>+D5</f>
        <v>-1.482E-2</v>
      </c>
      <c r="K27" s="158">
        <f>ROUND(TRUNC(I27*J27,6),2)</f>
        <v>-5.94</v>
      </c>
    </row>
    <row r="28" spans="1:11">
      <c r="A28" s="166"/>
      <c r="B28" s="165"/>
      <c r="C28" s="20"/>
      <c r="D28" s="17"/>
      <c r="E28" s="18"/>
      <c r="F28" s="243"/>
      <c r="G28" s="165"/>
      <c r="H28" s="165"/>
      <c r="I28" s="165"/>
      <c r="J28" s="165"/>
      <c r="K28" s="157"/>
    </row>
    <row r="29" spans="1:11">
      <c r="A29" s="167" t="s">
        <v>19</v>
      </c>
      <c r="B29" s="165"/>
      <c r="C29" s="16">
        <f>+$H$8</f>
        <v>401</v>
      </c>
      <c r="D29" s="17">
        <f>D14</f>
        <v>7.9000000000000001E-4</v>
      </c>
      <c r="E29" s="18">
        <f>ROUND(TRUNC(C29*D29,6),2)</f>
        <v>0.32</v>
      </c>
      <c r="F29" s="243"/>
      <c r="G29" s="165"/>
      <c r="H29" s="165"/>
      <c r="I29" s="165"/>
      <c r="J29" s="165"/>
      <c r="K29" s="157"/>
    </row>
    <row r="30" spans="1:11">
      <c r="A30" s="165"/>
      <c r="B30" s="165"/>
      <c r="C30" s="156"/>
      <c r="D30" s="14"/>
      <c r="E30" s="21"/>
      <c r="F30" s="243"/>
      <c r="G30" s="165"/>
      <c r="H30" s="165"/>
      <c r="I30" s="165"/>
      <c r="J30" s="165"/>
      <c r="K30" s="157"/>
    </row>
    <row r="31" spans="1:11">
      <c r="A31" s="167" t="s">
        <v>20</v>
      </c>
      <c r="B31" s="165"/>
      <c r="C31" s="16">
        <f>+$H$8</f>
        <v>401</v>
      </c>
      <c r="D31" s="17">
        <f>D15</f>
        <v>-5.62E-3</v>
      </c>
      <c r="E31" s="18">
        <f>ROUND(TRUNC(C31*D31,6),2)</f>
        <v>-2.25</v>
      </c>
      <c r="F31" s="243"/>
      <c r="G31" s="167"/>
      <c r="H31" s="19"/>
      <c r="I31" s="20"/>
      <c r="J31" s="17"/>
      <c r="K31" s="158"/>
    </row>
    <row r="32" spans="1:11">
      <c r="A32" s="165"/>
      <c r="B32" s="165"/>
      <c r="C32" s="156"/>
      <c r="D32" s="14"/>
      <c r="E32" s="21"/>
      <c r="F32" s="243"/>
      <c r="G32" s="165"/>
      <c r="H32" s="165"/>
      <c r="I32" s="156"/>
      <c r="J32" s="156"/>
      <c r="K32" s="157"/>
    </row>
    <row r="33" spans="1:11">
      <c r="A33" s="167" t="s">
        <v>30</v>
      </c>
      <c r="B33" s="165"/>
      <c r="C33" s="16">
        <f>+$H$8</f>
        <v>401</v>
      </c>
      <c r="D33" s="17">
        <f>D9</f>
        <v>8.3599999999999994E-3</v>
      </c>
      <c r="E33" s="18">
        <f>ROUND(TRUNC(C33*D33,6),2)</f>
        <v>3.35</v>
      </c>
      <c r="F33" s="243"/>
      <c r="G33" s="167"/>
      <c r="H33" s="19"/>
      <c r="I33" s="20"/>
      <c r="J33" s="17"/>
      <c r="K33" s="158"/>
    </row>
    <row r="34" spans="1:11">
      <c r="A34" s="165"/>
      <c r="B34" s="165"/>
      <c r="C34" s="156"/>
      <c r="D34" s="14"/>
      <c r="E34" s="21"/>
      <c r="F34" s="243"/>
      <c r="G34" s="165"/>
      <c r="H34" s="165"/>
      <c r="I34" s="156"/>
      <c r="J34" s="156"/>
      <c r="K34" s="157"/>
    </row>
    <row r="35" spans="1:11">
      <c r="A35" s="167" t="s">
        <v>31</v>
      </c>
      <c r="B35" s="165"/>
      <c r="C35" s="16">
        <f>+$H$8</f>
        <v>401</v>
      </c>
      <c r="D35" s="17">
        <f>D7</f>
        <v>1.0200000000000001E-3</v>
      </c>
      <c r="E35" s="18">
        <f>ROUND(TRUNC(C35*D35,6),2)</f>
        <v>0.41</v>
      </c>
      <c r="F35" s="243"/>
      <c r="G35" s="167"/>
      <c r="H35" s="19"/>
      <c r="I35" s="20"/>
      <c r="J35" s="17"/>
      <c r="K35" s="158"/>
    </row>
    <row r="36" spans="1:11">
      <c r="A36" s="165"/>
      <c r="B36" s="165"/>
      <c r="C36" s="156"/>
      <c r="D36" s="14"/>
      <c r="E36" s="21"/>
      <c r="F36" s="243"/>
      <c r="G36" s="165"/>
      <c r="H36" s="165"/>
      <c r="I36" s="156"/>
      <c r="J36" s="156"/>
      <c r="K36" s="157"/>
    </row>
    <row r="37" spans="1:11">
      <c r="A37" s="167" t="s">
        <v>12</v>
      </c>
      <c r="B37" s="165"/>
      <c r="C37" s="16">
        <f>+$H$8</f>
        <v>401</v>
      </c>
      <c r="D37" s="17">
        <f>D8</f>
        <v>1.15E-3</v>
      </c>
      <c r="E37" s="18">
        <f>ROUND(TRUNC(C37*D37,6),2)</f>
        <v>0.46</v>
      </c>
      <c r="F37" s="243"/>
      <c r="G37" s="167"/>
      <c r="H37" s="19"/>
      <c r="I37" s="20"/>
      <c r="J37" s="17"/>
      <c r="K37" s="158"/>
    </row>
    <row r="38" spans="1:11">
      <c r="A38" s="165"/>
      <c r="B38" s="165"/>
      <c r="C38" s="156"/>
      <c r="D38" s="14"/>
      <c r="E38" s="21"/>
      <c r="F38" s="243"/>
      <c r="G38" s="165"/>
      <c r="H38" s="165"/>
      <c r="I38" s="156"/>
      <c r="J38" s="156"/>
      <c r="K38" s="157"/>
    </row>
    <row r="39" spans="1:11">
      <c r="A39" s="167" t="s">
        <v>18</v>
      </c>
      <c r="B39" s="165"/>
      <c r="C39" s="16">
        <f>+$H$8</f>
        <v>401</v>
      </c>
      <c r="D39" s="17">
        <f>D13</f>
        <v>4.4600000000000004E-3</v>
      </c>
      <c r="E39" s="18">
        <f>ROUND(TRUNC(C39*D39,6),2)</f>
        <v>1.79</v>
      </c>
      <c r="F39" s="243"/>
      <c r="G39" s="167"/>
      <c r="H39" s="19"/>
      <c r="I39" s="20"/>
      <c r="J39" s="17"/>
      <c r="K39" s="158"/>
    </row>
    <row r="40" spans="1:11">
      <c r="A40" s="165"/>
      <c r="B40" s="165"/>
      <c r="C40" s="156"/>
      <c r="D40" s="14"/>
      <c r="E40" s="21"/>
      <c r="F40" s="243"/>
      <c r="G40" s="165"/>
      <c r="H40" s="165"/>
      <c r="I40" s="156"/>
      <c r="J40" s="156"/>
      <c r="K40" s="157"/>
    </row>
    <row r="41" spans="1:11">
      <c r="A41" s="163" t="s">
        <v>32</v>
      </c>
      <c r="B41" s="165"/>
      <c r="C41" s="22"/>
      <c r="D41" s="22"/>
      <c r="E41" s="18">
        <f>SUM(E23:E40)</f>
        <v>48.22</v>
      </c>
      <c r="F41" s="243"/>
      <c r="G41" s="163" t="s">
        <v>33</v>
      </c>
      <c r="H41" s="165"/>
      <c r="I41" s="159"/>
      <c r="J41" s="160"/>
      <c r="K41" s="158">
        <f>SUM(K23:K40)</f>
        <v>24.900000000000002</v>
      </c>
    </row>
    <row r="42" spans="1:11">
      <c r="A42" s="165" t="s">
        <v>22</v>
      </c>
      <c r="B42" s="165"/>
      <c r="C42" s="22"/>
      <c r="D42" s="22"/>
      <c r="E42" s="23">
        <f>D18</f>
        <v>0.99744999999999995</v>
      </c>
      <c r="F42" s="243"/>
      <c r="G42" s="165" t="s">
        <v>21</v>
      </c>
      <c r="H42" s="165"/>
      <c r="I42" s="159"/>
      <c r="J42" s="159"/>
      <c r="K42" s="161">
        <f>D17</f>
        <v>0.99744999999999995</v>
      </c>
    </row>
    <row r="43" spans="1:11">
      <c r="A43" s="165"/>
      <c r="B43" s="165"/>
      <c r="C43" s="22"/>
      <c r="D43" s="22"/>
      <c r="E43" s="162">
        <f>ROUND(TRUNC(E41/E42,6),2)</f>
        <v>48.34</v>
      </c>
      <c r="F43" s="243"/>
      <c r="G43" s="165"/>
      <c r="H43" s="165"/>
      <c r="I43" s="159"/>
      <c r="J43" s="159"/>
      <c r="K43" s="162">
        <f>ROUND(TRUNC(K41/K42,6),2)</f>
        <v>24.96</v>
      </c>
    </row>
    <row r="44" spans="1:11">
      <c r="A44" s="233"/>
      <c r="B44" s="9"/>
      <c r="C44" s="9"/>
      <c r="D44" s="3"/>
      <c r="E44" s="248"/>
      <c r="F44" s="248"/>
      <c r="G44" s="248"/>
      <c r="H44" s="248"/>
      <c r="I44" s="248"/>
      <c r="J44" s="248"/>
      <c r="K44" s="248"/>
    </row>
    <row r="45" spans="1:11" ht="15.75">
      <c r="A45" s="268" t="s">
        <v>34</v>
      </c>
      <c r="B45" s="268"/>
      <c r="C45" s="250"/>
      <c r="D45" s="250"/>
      <c r="E45" s="269">
        <f>E43+K43</f>
        <v>73.300000000000011</v>
      </c>
      <c r="F45" s="268"/>
      <c r="G45" s="268"/>
      <c r="H45" s="269"/>
      <c r="I45" s="249"/>
      <c r="J45" s="249"/>
      <c r="K45" s="248"/>
    </row>
    <row r="46" spans="1:11" ht="15.75">
      <c r="A46" s="268" t="s">
        <v>35</v>
      </c>
      <c r="B46" s="268"/>
      <c r="C46" s="250"/>
      <c r="D46" s="250"/>
      <c r="E46" s="269">
        <f>ROUND(TRUNC(E45*D19,6),2)</f>
        <v>5.96</v>
      </c>
      <c r="F46" s="268"/>
      <c r="G46" s="269"/>
      <c r="H46" s="268"/>
      <c r="I46" s="248"/>
      <c r="J46" s="248"/>
      <c r="K46" s="248"/>
    </row>
    <row r="47" spans="1:11" ht="15.75">
      <c r="A47" s="268" t="s">
        <v>36</v>
      </c>
      <c r="B47" s="268"/>
      <c r="C47" s="268"/>
      <c r="D47" s="268"/>
      <c r="E47" s="269">
        <f>E45+E46</f>
        <v>79.260000000000005</v>
      </c>
      <c r="F47" s="268"/>
      <c r="G47" s="268"/>
      <c r="H47" s="268"/>
      <c r="I47" s="248"/>
      <c r="J47" s="248"/>
      <c r="K47" s="248"/>
    </row>
    <row r="48" spans="1:11">
      <c r="A48" s="24"/>
      <c r="B48" s="248"/>
      <c r="C48" s="248"/>
      <c r="D48" s="25"/>
      <c r="E48" s="249"/>
      <c r="F48" s="248"/>
      <c r="G48" s="248"/>
      <c r="H48" s="248"/>
      <c r="I48" s="248"/>
      <c r="J48" s="248"/>
      <c r="K48" s="248"/>
    </row>
    <row r="49" spans="1:14" s="147" customFormat="1" ht="15.75">
      <c r="A49" s="268" t="s">
        <v>37</v>
      </c>
      <c r="D49" s="164"/>
      <c r="E49" s="164">
        <v>79.260000000000005</v>
      </c>
    </row>
    <row r="50" spans="1:14" s="147" customFormat="1" ht="15.75">
      <c r="A50" s="268" t="s">
        <v>38</v>
      </c>
      <c r="D50" s="164"/>
      <c r="E50" s="164">
        <f>E47-E49</f>
        <v>0</v>
      </c>
    </row>
    <row r="51" spans="1:14" s="45" customFormat="1">
      <c r="A51" s="248"/>
      <c r="B51" s="248"/>
      <c r="C51" s="248"/>
      <c r="D51" s="179"/>
      <c r="E51" s="249"/>
      <c r="F51" s="248"/>
      <c r="G51" s="248"/>
      <c r="H51" s="248"/>
      <c r="I51" s="248"/>
      <c r="J51" s="248"/>
      <c r="K51" s="248"/>
      <c r="L51" s="248"/>
      <c r="M51" s="248"/>
      <c r="N51" s="248"/>
    </row>
    <row r="52" spans="1:14" ht="15.75">
      <c r="A52" s="63"/>
      <c r="B52" s="64"/>
      <c r="C52" s="65"/>
      <c r="D52" s="65"/>
      <c r="E52" s="65"/>
      <c r="F52" s="64"/>
      <c r="G52" s="64"/>
      <c r="H52" s="64"/>
      <c r="I52" s="64"/>
      <c r="J52" s="64"/>
      <c r="K52" s="64"/>
      <c r="L52" s="64"/>
      <c r="M52" s="64"/>
      <c r="N52" s="64"/>
    </row>
    <row r="53" spans="1:14" s="4" customFormat="1" ht="18">
      <c r="A53" s="248"/>
      <c r="B53" s="251"/>
      <c r="C53" s="252"/>
      <c r="D53" s="252"/>
      <c r="E53" s="258"/>
      <c r="F53" s="251"/>
      <c r="G53" s="251"/>
      <c r="H53" s="251"/>
      <c r="I53" s="251"/>
      <c r="J53" s="251"/>
      <c r="K53" s="251"/>
      <c r="L53" s="251"/>
      <c r="M53" s="251"/>
      <c r="N53" s="251"/>
    </row>
    <row r="54" spans="1:14">
      <c r="A54" s="255" t="s">
        <v>39</v>
      </c>
      <c r="B54" s="248"/>
      <c r="C54" s="249"/>
      <c r="D54" s="249"/>
      <c r="E54" s="249"/>
      <c r="F54" s="248"/>
      <c r="G54" s="248"/>
      <c r="H54" s="248"/>
      <c r="I54" s="248"/>
      <c r="J54" s="248"/>
      <c r="K54" s="248"/>
      <c r="L54" s="248"/>
      <c r="M54" s="248"/>
      <c r="N54" s="248"/>
    </row>
    <row r="55" spans="1:14">
      <c r="A55" s="248"/>
      <c r="B55" s="248"/>
      <c r="C55" s="249"/>
      <c r="D55" s="249"/>
      <c r="E55" s="249"/>
      <c r="F55" s="248"/>
      <c r="G55" s="248"/>
      <c r="H55" s="248"/>
      <c r="I55" s="248"/>
      <c r="J55" s="248"/>
      <c r="K55" s="248"/>
      <c r="L55" s="248"/>
      <c r="M55" s="248"/>
      <c r="N55" s="248"/>
    </row>
    <row r="56" spans="1:14">
      <c r="A56" s="11" t="s">
        <v>24</v>
      </c>
      <c r="B56" s="165"/>
      <c r="C56" s="12" t="s">
        <v>25</v>
      </c>
      <c r="D56" s="12" t="s">
        <v>26</v>
      </c>
      <c r="E56" s="12" t="s">
        <v>27</v>
      </c>
      <c r="F56" s="243"/>
      <c r="G56" s="13" t="s">
        <v>28</v>
      </c>
      <c r="H56" s="167"/>
      <c r="I56" s="12" t="s">
        <v>25</v>
      </c>
      <c r="J56" s="12" t="s">
        <v>26</v>
      </c>
      <c r="K56" s="12" t="s">
        <v>27</v>
      </c>
      <c r="L56" s="248"/>
      <c r="M56" s="248"/>
      <c r="N56" s="248"/>
    </row>
    <row r="57" spans="1:14">
      <c r="A57" s="165"/>
      <c r="B57" s="165"/>
      <c r="C57" s="156"/>
      <c r="D57" s="14"/>
      <c r="E57" s="15"/>
      <c r="F57" s="243"/>
      <c r="G57" s="165"/>
      <c r="H57" s="165"/>
      <c r="I57" s="156"/>
      <c r="J57" s="156"/>
      <c r="K57" s="157"/>
      <c r="L57" s="248"/>
      <c r="M57" s="248"/>
      <c r="N57" s="248"/>
    </row>
    <row r="58" spans="1:14">
      <c r="A58" s="167" t="s">
        <v>45</v>
      </c>
      <c r="B58" s="165"/>
      <c r="C58" s="16">
        <f>+$H$9</f>
        <v>1</v>
      </c>
      <c r="D58" s="17">
        <f>+D10</f>
        <v>35</v>
      </c>
      <c r="E58" s="18">
        <f>ROUND(TRUNC(C58*D58,6),2)</f>
        <v>35</v>
      </c>
      <c r="F58" s="243"/>
      <c r="G58" s="167" t="s">
        <v>46</v>
      </c>
      <c r="H58" s="19"/>
      <c r="I58" s="16">
        <f>+$H$8</f>
        <v>401</v>
      </c>
      <c r="J58" s="17">
        <f>+D6</f>
        <v>-2.1000000000000001E-4</v>
      </c>
      <c r="K58" s="158">
        <f>ROUND(TRUNC(I58*J58,6),2)</f>
        <v>-0.08</v>
      </c>
      <c r="L58" s="248"/>
      <c r="M58" s="248"/>
      <c r="N58" s="248"/>
    </row>
    <row r="59" spans="1:14">
      <c r="A59" s="165"/>
      <c r="B59" s="165"/>
      <c r="C59" s="156"/>
      <c r="D59" s="14"/>
      <c r="E59" s="21"/>
      <c r="F59" s="243"/>
      <c r="G59" s="165"/>
      <c r="H59" s="165"/>
      <c r="I59" s="156"/>
      <c r="J59" s="156"/>
      <c r="K59" s="157"/>
      <c r="L59" s="248"/>
      <c r="M59" s="248"/>
      <c r="N59" s="248"/>
    </row>
    <row r="60" spans="1:14">
      <c r="A60" s="167" t="s">
        <v>47</v>
      </c>
      <c r="B60" s="165"/>
      <c r="C60" s="16">
        <f>+$H$8</f>
        <v>401</v>
      </c>
      <c r="D60" s="17">
        <f>+D11</f>
        <v>2.0480000000000002E-2</v>
      </c>
      <c r="E60" s="18">
        <f>ROUND(TRUNC(C60*D60,6),2)</f>
        <v>8.2100000000000009</v>
      </c>
      <c r="F60" s="243"/>
      <c r="G60" s="206" t="s">
        <v>40</v>
      </c>
      <c r="H60" s="57"/>
      <c r="I60" s="61">
        <f>+$H$8</f>
        <v>401</v>
      </c>
      <c r="J60" s="59">
        <v>0.122</v>
      </c>
      <c r="K60" s="60">
        <f>ROUND(TRUNC(I60*J60,6),2)</f>
        <v>48.92</v>
      </c>
      <c r="L60" s="248"/>
      <c r="M60" s="248"/>
      <c r="N60" s="248"/>
    </row>
    <row r="61" spans="1:14">
      <c r="A61" s="165"/>
      <c r="B61" s="165"/>
      <c r="C61" s="156"/>
      <c r="D61" s="14"/>
      <c r="E61" s="21"/>
      <c r="F61" s="243"/>
      <c r="G61" s="165"/>
      <c r="H61" s="165"/>
      <c r="I61" s="156"/>
      <c r="J61" s="156"/>
      <c r="K61" s="157"/>
      <c r="L61" s="248"/>
      <c r="M61" s="248"/>
      <c r="N61" s="248"/>
    </row>
    <row r="62" spans="1:14">
      <c r="A62" s="167" t="s">
        <v>48</v>
      </c>
      <c r="B62" s="165"/>
      <c r="C62" s="16">
        <f>+$H$8</f>
        <v>401</v>
      </c>
      <c r="D62" s="17">
        <f>D12</f>
        <v>2.31E-3</v>
      </c>
      <c r="E62" s="18">
        <f>ROUND(TRUNC(C62*D62,6),2)</f>
        <v>0.93</v>
      </c>
      <c r="F62" s="243"/>
      <c r="G62" s="165"/>
      <c r="H62" s="165"/>
      <c r="I62" s="156"/>
      <c r="J62" s="156"/>
      <c r="K62" s="157"/>
      <c r="L62" s="248"/>
      <c r="M62" s="248"/>
      <c r="N62" s="248"/>
    </row>
    <row r="63" spans="1:14">
      <c r="A63" s="166"/>
      <c r="B63" s="165"/>
      <c r="C63" s="20"/>
      <c r="D63" s="17"/>
      <c r="E63" s="18"/>
      <c r="F63" s="243"/>
      <c r="G63" s="165"/>
      <c r="H63" s="165"/>
      <c r="I63" s="156"/>
      <c r="J63" s="156"/>
      <c r="K63" s="157"/>
      <c r="L63" s="248"/>
      <c r="M63" s="248"/>
      <c r="N63" s="248"/>
    </row>
    <row r="64" spans="1:14">
      <c r="A64" s="167" t="s">
        <v>19</v>
      </c>
      <c r="B64" s="165"/>
      <c r="C64" s="16">
        <f>+$H$8</f>
        <v>401</v>
      </c>
      <c r="D64" s="17">
        <f>D14</f>
        <v>7.9000000000000001E-4</v>
      </c>
      <c r="E64" s="18">
        <f>ROUND(TRUNC(C64*D64,6),2)</f>
        <v>0.32</v>
      </c>
      <c r="F64" s="243"/>
      <c r="G64" s="165"/>
      <c r="H64" s="165"/>
      <c r="I64" s="156"/>
      <c r="J64" s="156"/>
      <c r="K64" s="157"/>
      <c r="L64" s="248"/>
      <c r="M64" s="248"/>
      <c r="N64" s="248"/>
    </row>
    <row r="65" spans="1:12">
      <c r="A65" s="165"/>
      <c r="B65" s="165"/>
      <c r="C65" s="156"/>
      <c r="D65" s="14"/>
      <c r="E65" s="21"/>
      <c r="F65" s="243"/>
      <c r="G65" s="165"/>
      <c r="H65" s="165"/>
      <c r="I65" s="156"/>
      <c r="J65" s="156"/>
      <c r="K65" s="157"/>
      <c r="L65" s="248"/>
    </row>
    <row r="66" spans="1:12">
      <c r="A66" s="167" t="s">
        <v>49</v>
      </c>
      <c r="B66" s="165"/>
      <c r="C66" s="16">
        <f>+$H$8</f>
        <v>401</v>
      </c>
      <c r="D66" s="17">
        <f>D15</f>
        <v>-5.62E-3</v>
      </c>
      <c r="E66" s="18">
        <f>ROUND(TRUNC(C66*D66,6),2)</f>
        <v>-2.25</v>
      </c>
      <c r="F66" s="243"/>
      <c r="G66" s="165"/>
      <c r="H66" s="165"/>
      <c r="I66" s="156"/>
      <c r="J66" s="156"/>
      <c r="K66" s="157"/>
      <c r="L66" s="248"/>
    </row>
    <row r="67" spans="1:12">
      <c r="A67" s="165"/>
      <c r="B67" s="165"/>
      <c r="C67" s="156"/>
      <c r="D67" s="14"/>
      <c r="E67" s="21"/>
      <c r="F67" s="243"/>
      <c r="G67" s="165"/>
      <c r="H67" s="165"/>
      <c r="I67" s="156"/>
      <c r="J67" s="156"/>
      <c r="K67" s="157"/>
      <c r="L67" s="248"/>
    </row>
    <row r="68" spans="1:12">
      <c r="A68" s="167" t="s">
        <v>50</v>
      </c>
      <c r="B68" s="165"/>
      <c r="C68" s="16">
        <f>+$H$8</f>
        <v>401</v>
      </c>
      <c r="D68" s="17">
        <f>D9</f>
        <v>8.3599999999999994E-3</v>
      </c>
      <c r="E68" s="18">
        <f>ROUND(TRUNC(C68*D68,6),2)</f>
        <v>3.35</v>
      </c>
      <c r="F68" s="243"/>
      <c r="G68" s="165"/>
      <c r="H68" s="165"/>
      <c r="I68" s="156"/>
      <c r="J68" s="156"/>
      <c r="K68" s="157"/>
      <c r="L68" s="248"/>
    </row>
    <row r="69" spans="1:12">
      <c r="A69" s="165"/>
      <c r="B69" s="165"/>
      <c r="C69" s="156"/>
      <c r="D69" s="14"/>
      <c r="E69" s="21"/>
      <c r="F69" s="243"/>
      <c r="G69" s="165"/>
      <c r="H69" s="165"/>
      <c r="I69" s="156"/>
      <c r="J69" s="156"/>
      <c r="K69" s="157"/>
      <c r="L69" s="248"/>
    </row>
    <row r="70" spans="1:12">
      <c r="A70" s="167" t="s">
        <v>51</v>
      </c>
      <c r="B70" s="165"/>
      <c r="C70" s="16">
        <f>+$H$8</f>
        <v>401</v>
      </c>
      <c r="D70" s="17">
        <f>D7</f>
        <v>1.0200000000000001E-3</v>
      </c>
      <c r="E70" s="18">
        <f>ROUND(TRUNC(C70*D70,6),2)</f>
        <v>0.41</v>
      </c>
      <c r="F70" s="243"/>
      <c r="G70" s="163" t="s">
        <v>33</v>
      </c>
      <c r="H70" s="165"/>
      <c r="I70" s="159"/>
      <c r="J70" s="160"/>
      <c r="K70" s="158">
        <f>K58</f>
        <v>-0.08</v>
      </c>
      <c r="L70" s="248"/>
    </row>
    <row r="71" spans="1:12">
      <c r="A71" s="165"/>
      <c r="B71" s="165"/>
      <c r="C71" s="156"/>
      <c r="D71" s="14"/>
      <c r="E71" s="21"/>
      <c r="F71" s="243"/>
      <c r="G71" s="165" t="s">
        <v>21</v>
      </c>
      <c r="H71" s="165"/>
      <c r="I71" s="159"/>
      <c r="J71" s="159"/>
      <c r="K71" s="161">
        <f>D17</f>
        <v>0.99744999999999995</v>
      </c>
      <c r="L71" s="248"/>
    </row>
    <row r="72" spans="1:12">
      <c r="A72" s="167" t="s">
        <v>52</v>
      </c>
      <c r="B72" s="165"/>
      <c r="C72" s="16">
        <f>+$H$8</f>
        <v>401</v>
      </c>
      <c r="D72" s="17">
        <f>D8</f>
        <v>1.15E-3</v>
      </c>
      <c r="E72" s="18">
        <f>ROUND(TRUNC(C72*D72,6),2)</f>
        <v>0.46</v>
      </c>
      <c r="F72" s="243"/>
      <c r="G72" s="165"/>
      <c r="H72" s="165"/>
      <c r="I72" s="159"/>
      <c r="J72" s="159"/>
      <c r="K72" s="162">
        <f>ROUND(TRUNC(K70/K71,6),2)</f>
        <v>-0.08</v>
      </c>
      <c r="L72" s="248"/>
    </row>
    <row r="73" spans="1:12">
      <c r="A73" s="165"/>
      <c r="B73" s="165"/>
      <c r="C73" s="156"/>
      <c r="D73" s="14"/>
      <c r="E73" s="21"/>
      <c r="F73" s="243"/>
      <c r="G73" s="165"/>
      <c r="H73" s="165"/>
      <c r="I73" s="156"/>
      <c r="J73" s="156"/>
      <c r="K73" s="157"/>
      <c r="L73" s="248"/>
    </row>
    <row r="74" spans="1:12">
      <c r="A74" s="165"/>
      <c r="B74" s="165"/>
      <c r="C74" s="156"/>
      <c r="D74" s="14"/>
      <c r="E74" s="21"/>
      <c r="F74" s="243"/>
      <c r="G74" s="165"/>
      <c r="H74" s="165"/>
      <c r="I74" s="156"/>
      <c r="J74" s="156"/>
      <c r="K74" s="157"/>
      <c r="L74" s="248"/>
    </row>
    <row r="75" spans="1:12">
      <c r="A75" s="163" t="s">
        <v>32</v>
      </c>
      <c r="B75" s="165"/>
      <c r="C75" s="22"/>
      <c r="D75" s="22"/>
      <c r="E75" s="18">
        <f>SUM(E58:E74)</f>
        <v>46.43</v>
      </c>
      <c r="F75" s="243"/>
      <c r="G75" s="163" t="s">
        <v>41</v>
      </c>
      <c r="H75" s="165"/>
      <c r="I75" s="159"/>
      <c r="J75" s="160"/>
      <c r="K75" s="158">
        <f>K60</f>
        <v>48.92</v>
      </c>
      <c r="L75" s="248"/>
    </row>
    <row r="76" spans="1:12">
      <c r="A76" s="165" t="s">
        <v>22</v>
      </c>
      <c r="B76" s="165"/>
      <c r="C76" s="22"/>
      <c r="D76" s="22"/>
      <c r="E76" s="23">
        <f>D18</f>
        <v>0.99744999999999995</v>
      </c>
      <c r="F76" s="243"/>
      <c r="G76" s="165"/>
      <c r="H76" s="165"/>
      <c r="I76" s="159"/>
      <c r="J76" s="159"/>
      <c r="K76" s="161"/>
      <c r="L76" s="248"/>
    </row>
    <row r="77" spans="1:12">
      <c r="A77" s="165"/>
      <c r="B77" s="165"/>
      <c r="C77" s="22"/>
      <c r="D77" s="22"/>
      <c r="E77" s="162">
        <f>ROUND(TRUNC(E75/E76,6),2)</f>
        <v>46.55</v>
      </c>
      <c r="F77" s="243"/>
      <c r="G77" s="165"/>
      <c r="H77" s="165"/>
      <c r="I77" s="159"/>
      <c r="J77" s="159"/>
      <c r="K77" s="162">
        <f>ROUND(TRUNC(K75,6),2)</f>
        <v>48.92</v>
      </c>
      <c r="L77" s="248"/>
    </row>
    <row r="78" spans="1:12">
      <c r="A78" s="233"/>
      <c r="B78" s="9"/>
      <c r="C78" s="9"/>
      <c r="D78" s="3"/>
      <c r="E78" s="248"/>
      <c r="F78" s="248"/>
      <c r="G78" s="248"/>
      <c r="H78" s="248"/>
      <c r="I78" s="248"/>
      <c r="J78" s="248"/>
      <c r="K78" s="248"/>
      <c r="L78" s="179"/>
    </row>
    <row r="79" spans="1:12" ht="15.75">
      <c r="A79" s="268" t="s">
        <v>34</v>
      </c>
      <c r="B79" s="268"/>
      <c r="C79" s="250"/>
      <c r="D79" s="250"/>
      <c r="E79" s="269">
        <f>E77+K77+K72</f>
        <v>95.39</v>
      </c>
      <c r="F79" s="268"/>
      <c r="G79" s="248"/>
      <c r="H79" s="248"/>
      <c r="I79" s="248"/>
      <c r="J79" s="249"/>
      <c r="K79" s="179"/>
      <c r="L79" s="248"/>
    </row>
    <row r="80" spans="1:12" ht="15.75">
      <c r="A80" s="268" t="s">
        <v>53</v>
      </c>
      <c r="B80" s="268"/>
      <c r="C80" s="250"/>
      <c r="D80" s="250"/>
      <c r="E80" s="270">
        <f>ROUND(TRUNC(K77*D19, 6),2)</f>
        <v>3.97</v>
      </c>
      <c r="F80" s="268"/>
      <c r="G80" s="268"/>
      <c r="H80" s="269"/>
      <c r="I80" s="249"/>
      <c r="J80" s="248"/>
      <c r="K80" s="248"/>
      <c r="L80" s="248"/>
    </row>
    <row r="81" spans="1:11" ht="15.75">
      <c r="A81" s="268" t="s">
        <v>36</v>
      </c>
      <c r="B81" s="268"/>
      <c r="C81" s="268"/>
      <c r="D81" s="268"/>
      <c r="E81" s="269">
        <f>E79+E80</f>
        <v>99.36</v>
      </c>
      <c r="F81" s="268"/>
      <c r="G81" s="268"/>
      <c r="H81" s="268"/>
      <c r="I81" s="248"/>
      <c r="J81" s="248"/>
      <c r="K81" s="248"/>
    </row>
    <row r="82" spans="1:11" ht="15.75">
      <c r="A82" s="24"/>
      <c r="B82" s="248"/>
      <c r="C82" s="248"/>
      <c r="D82" s="268"/>
      <c r="E82" s="249"/>
      <c r="F82" s="248"/>
      <c r="G82" s="248"/>
      <c r="H82" s="248"/>
      <c r="I82" s="248"/>
      <c r="J82" s="248"/>
      <c r="K82" s="248"/>
    </row>
    <row r="83" spans="1:11" s="147" customFormat="1" ht="15.75">
      <c r="A83" s="268" t="s">
        <v>37</v>
      </c>
      <c r="E83" s="153">
        <f>46.47+52.89</f>
        <v>99.36</v>
      </c>
    </row>
    <row r="84" spans="1:11" s="147" customFormat="1" ht="15.75">
      <c r="A84" s="268" t="s">
        <v>38</v>
      </c>
      <c r="E84" s="164">
        <f>E81-E83</f>
        <v>0</v>
      </c>
    </row>
    <row r="87" spans="1:11">
      <c r="A87" s="248"/>
      <c r="B87" s="248"/>
      <c r="C87" s="248"/>
      <c r="D87" s="248"/>
      <c r="E87" s="248"/>
      <c r="F87" s="248"/>
      <c r="G87" s="179"/>
      <c r="H87" s="248"/>
      <c r="I87" s="248"/>
      <c r="J87" s="248"/>
      <c r="K87" s="248"/>
    </row>
  </sheetData>
  <pageMargins left="0.7" right="0.7" top="0.75" bottom="0.75" header="0.3" footer="0.3"/>
  <pageSetup scale="68" fitToHeight="0" orientation="landscape" r:id="rId1"/>
  <headerFooter>
    <oddHeader xml:space="preserve">&amp;RAttachment CH4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selection activeCell="B24" sqref="B24"/>
    </sheetView>
  </sheetViews>
  <sheetFormatPr defaultRowHeight="15"/>
  <cols>
    <col min="1" max="1" width="49.5703125" bestFit="1" customWidth="1"/>
    <col min="2" max="2" width="10.7109375" customWidth="1"/>
    <col min="3" max="3" width="11.140625" customWidth="1"/>
    <col min="4" max="4" width="16.42578125" customWidth="1"/>
    <col min="5" max="5" width="13.42578125" customWidth="1"/>
    <col min="7" max="7" width="26" bestFit="1" customWidth="1"/>
    <col min="8" max="8" width="14" bestFit="1" customWidth="1"/>
    <col min="10" max="10" width="10.28515625" bestFit="1" customWidth="1"/>
    <col min="11" max="11" width="14.140625" bestFit="1" customWidth="1"/>
  </cols>
  <sheetData>
    <row r="1" spans="1:11">
      <c r="A1" s="68" t="s">
        <v>0</v>
      </c>
      <c r="B1" s="86"/>
      <c r="C1" s="86"/>
      <c r="D1" s="86"/>
      <c r="E1" s="86"/>
      <c r="F1" s="86"/>
      <c r="G1" s="88"/>
      <c r="H1" s="88"/>
      <c r="I1" s="88"/>
      <c r="J1" s="243"/>
      <c r="K1" s="248"/>
    </row>
    <row r="2" spans="1:11">
      <c r="A2" s="68"/>
      <c r="B2" s="69"/>
      <c r="C2" s="88"/>
      <c r="D2" s="86"/>
      <c r="E2" s="69"/>
      <c r="F2" s="86"/>
      <c r="G2" s="86"/>
      <c r="H2" s="86"/>
      <c r="I2" s="86"/>
      <c r="J2" s="248"/>
      <c r="K2" s="248"/>
    </row>
    <row r="3" spans="1:11">
      <c r="A3" s="86"/>
      <c r="B3" s="87"/>
      <c r="C3" s="87"/>
      <c r="D3" s="71" t="s">
        <v>1</v>
      </c>
      <c r="E3" s="86"/>
      <c r="F3" s="86"/>
      <c r="G3" s="70" t="s">
        <v>54</v>
      </c>
      <c r="H3" s="86"/>
      <c r="I3" s="88"/>
      <c r="J3" s="248"/>
      <c r="K3" s="248"/>
    </row>
    <row r="4" spans="1:11">
      <c r="A4" s="233" t="s">
        <v>14</v>
      </c>
      <c r="B4" s="112"/>
      <c r="C4" s="112"/>
      <c r="D4" s="91">
        <v>8.3599999999999994E-3</v>
      </c>
      <c r="E4" s="86"/>
      <c r="F4" s="86"/>
      <c r="G4" s="89" t="s">
        <v>55</v>
      </c>
      <c r="H4" s="172"/>
      <c r="I4" s="172"/>
      <c r="J4" s="248"/>
      <c r="K4" s="248"/>
    </row>
    <row r="5" spans="1:11">
      <c r="A5" s="233" t="s">
        <v>7</v>
      </c>
      <c r="B5" s="113"/>
      <c r="C5" s="113"/>
      <c r="D5" s="91">
        <v>-2.3000000000000001E-4</v>
      </c>
      <c r="E5" s="86"/>
      <c r="F5" s="86"/>
      <c r="G5" s="89" t="s">
        <v>6</v>
      </c>
      <c r="H5" s="284"/>
      <c r="I5" s="172"/>
      <c r="J5" s="248"/>
      <c r="K5" s="248"/>
    </row>
    <row r="6" spans="1:11">
      <c r="A6" s="70" t="s">
        <v>56</v>
      </c>
      <c r="B6" s="112"/>
      <c r="C6" s="112"/>
      <c r="D6" s="91">
        <v>7.5000000000000002E-4</v>
      </c>
      <c r="E6" s="86"/>
      <c r="F6" s="86"/>
      <c r="G6" s="89" t="s">
        <v>8</v>
      </c>
      <c r="H6" s="285" t="s">
        <v>57</v>
      </c>
      <c r="I6" s="172"/>
      <c r="J6" s="248"/>
      <c r="K6" s="248"/>
    </row>
    <row r="7" spans="1:11">
      <c r="A7" s="70" t="s">
        <v>58</v>
      </c>
      <c r="B7" s="113"/>
      <c r="C7" s="113"/>
      <c r="D7" s="91">
        <v>7.5000000000000002E-4</v>
      </c>
      <c r="E7" s="86"/>
      <c r="F7" s="86"/>
      <c r="G7" s="70" t="s">
        <v>59</v>
      </c>
      <c r="H7" s="284">
        <v>301</v>
      </c>
      <c r="I7" s="172"/>
      <c r="J7" s="248"/>
      <c r="K7" s="248"/>
    </row>
    <row r="8" spans="1:11">
      <c r="A8" s="70" t="s">
        <v>60</v>
      </c>
      <c r="B8" s="112"/>
      <c r="C8" s="112"/>
      <c r="D8" s="91">
        <v>1.1E-4</v>
      </c>
      <c r="E8" s="86"/>
      <c r="F8" s="86"/>
      <c r="G8" s="70" t="s">
        <v>61</v>
      </c>
      <c r="H8" s="286">
        <v>261</v>
      </c>
      <c r="I8" s="172"/>
      <c r="J8" s="248"/>
      <c r="K8" s="248"/>
    </row>
    <row r="9" spans="1:11">
      <c r="A9" s="70" t="s">
        <v>62</v>
      </c>
      <c r="B9" s="113"/>
      <c r="C9" s="113"/>
      <c r="D9" s="91">
        <v>1.1E-4</v>
      </c>
      <c r="E9" s="86"/>
      <c r="F9" s="86"/>
      <c r="G9" s="70" t="s">
        <v>13</v>
      </c>
      <c r="H9" s="287">
        <v>1</v>
      </c>
      <c r="I9" s="172"/>
      <c r="J9" s="248"/>
      <c r="K9" s="248"/>
    </row>
    <row r="10" spans="1:11">
      <c r="A10" s="70" t="s">
        <v>63</v>
      </c>
      <c r="B10" s="112"/>
      <c r="C10" s="112"/>
      <c r="D10" s="91">
        <v>9.2189999999999994E-2</v>
      </c>
      <c r="E10" s="86"/>
      <c r="F10" s="86"/>
      <c r="G10" s="248"/>
      <c r="H10" s="248"/>
      <c r="I10" s="172"/>
      <c r="J10" s="248"/>
      <c r="K10" s="248"/>
    </row>
    <row r="11" spans="1:11">
      <c r="A11" s="70" t="s">
        <v>64</v>
      </c>
      <c r="B11" s="112"/>
      <c r="C11" s="112"/>
      <c r="D11" s="91">
        <v>6.8159999999999998E-2</v>
      </c>
      <c r="E11" s="86"/>
      <c r="F11" s="86"/>
      <c r="G11" s="248"/>
      <c r="H11" s="248"/>
      <c r="I11" s="172"/>
      <c r="J11" s="248"/>
      <c r="K11" s="248"/>
    </row>
    <row r="12" spans="1:11">
      <c r="A12" s="70" t="s">
        <v>65</v>
      </c>
      <c r="B12" s="113"/>
      <c r="C12" s="113"/>
      <c r="D12" s="91">
        <v>-7.3800000000000003E-3</v>
      </c>
      <c r="E12" s="86"/>
      <c r="F12" s="86"/>
      <c r="G12" s="248"/>
      <c r="H12" s="248"/>
      <c r="I12" s="172"/>
      <c r="J12" s="248"/>
      <c r="K12" s="248"/>
    </row>
    <row r="13" spans="1:11">
      <c r="A13" s="70" t="s">
        <v>66</v>
      </c>
      <c r="B13" s="113"/>
      <c r="C13" s="113"/>
      <c r="D13" s="91">
        <v>-4.7299999999999998E-3</v>
      </c>
      <c r="E13" s="86"/>
      <c r="F13" s="86"/>
      <c r="G13" s="89"/>
      <c r="H13" s="148"/>
      <c r="I13" s="172"/>
      <c r="J13" s="248"/>
      <c r="K13" s="248"/>
    </row>
    <row r="14" spans="1:11">
      <c r="A14" s="70" t="s">
        <v>67</v>
      </c>
      <c r="B14" s="112"/>
      <c r="C14" s="112"/>
      <c r="D14" s="91">
        <v>1.2099999999999999E-3</v>
      </c>
      <c r="E14" s="86"/>
      <c r="F14" s="86"/>
      <c r="G14" s="89"/>
      <c r="H14" s="148"/>
      <c r="I14" s="172"/>
      <c r="J14" s="248"/>
      <c r="K14" s="248"/>
    </row>
    <row r="15" spans="1:11">
      <c r="A15" s="70" t="s">
        <v>68</v>
      </c>
      <c r="B15" s="113"/>
      <c r="C15" s="113"/>
      <c r="D15" s="91">
        <v>1.2099999999999999E-3</v>
      </c>
      <c r="E15" s="86"/>
      <c r="F15" s="86"/>
      <c r="G15" s="89"/>
      <c r="H15" s="148"/>
      <c r="I15" s="172"/>
      <c r="J15" s="86"/>
      <c r="K15" s="86"/>
    </row>
    <row r="16" spans="1:11">
      <c r="A16" s="70" t="s">
        <v>31</v>
      </c>
      <c r="B16" s="113"/>
      <c r="C16" s="113"/>
      <c r="D16" s="91">
        <v>1.34E-3</v>
      </c>
      <c r="E16" s="86"/>
      <c r="F16" s="86"/>
      <c r="G16" s="70"/>
      <c r="H16" s="148"/>
      <c r="I16" s="172"/>
      <c r="J16" s="86"/>
      <c r="K16" s="86"/>
    </row>
    <row r="17" spans="1:11">
      <c r="A17" s="70" t="s">
        <v>69</v>
      </c>
      <c r="B17" s="113"/>
      <c r="C17" s="113"/>
      <c r="D17" s="91">
        <v>2.99E-3</v>
      </c>
      <c r="E17" s="86"/>
      <c r="F17" s="86"/>
      <c r="G17" s="86"/>
      <c r="H17" s="172"/>
      <c r="I17" s="172"/>
      <c r="J17" s="86"/>
      <c r="K17" s="86"/>
    </row>
    <row r="18" spans="1:11">
      <c r="A18" s="70" t="s">
        <v>70</v>
      </c>
      <c r="B18" s="113"/>
      <c r="C18" s="113"/>
      <c r="D18" s="91">
        <v>2.99E-3</v>
      </c>
      <c r="E18" s="86"/>
      <c r="F18" s="86"/>
      <c r="G18" s="70"/>
      <c r="H18" s="86"/>
      <c r="I18" s="86"/>
      <c r="J18" s="86"/>
      <c r="K18" s="86"/>
    </row>
    <row r="19" spans="1:11" s="173" customFormat="1">
      <c r="A19" s="70" t="s">
        <v>15</v>
      </c>
      <c r="B19" s="66"/>
      <c r="C19" s="66"/>
      <c r="D19" s="91">
        <v>27</v>
      </c>
      <c r="E19" s="86"/>
      <c r="F19" s="86"/>
      <c r="G19" s="70"/>
      <c r="H19" s="86"/>
      <c r="I19" s="86"/>
      <c r="J19" s="86"/>
      <c r="K19" s="86"/>
    </row>
    <row r="20" spans="1:11" s="173" customFormat="1">
      <c r="A20" s="233" t="s">
        <v>20</v>
      </c>
      <c r="B20" s="67"/>
      <c r="C20" s="67"/>
      <c r="D20" s="91">
        <v>-1.6000000000000001E-3</v>
      </c>
      <c r="E20" s="86"/>
      <c r="F20" s="86"/>
      <c r="G20" s="70"/>
      <c r="H20" s="86"/>
      <c r="I20" s="86"/>
      <c r="J20" s="86"/>
      <c r="K20" s="86"/>
    </row>
    <row r="21" spans="1:11" s="173" customFormat="1">
      <c r="A21" s="70" t="s">
        <v>71</v>
      </c>
      <c r="B21" s="112"/>
      <c r="C21" s="112"/>
      <c r="D21" s="91">
        <v>9.1800000000000007E-2</v>
      </c>
      <c r="E21" s="86"/>
      <c r="F21" s="86"/>
      <c r="G21" s="70"/>
      <c r="H21" s="86"/>
      <c r="I21" s="86"/>
      <c r="J21" s="86"/>
      <c r="K21" s="86"/>
    </row>
    <row r="22" spans="1:11" s="173" customFormat="1">
      <c r="A22" s="70" t="s">
        <v>72</v>
      </c>
      <c r="B22" s="113"/>
      <c r="C22" s="113"/>
      <c r="D22" s="91">
        <v>3.0599999999999999E-2</v>
      </c>
      <c r="E22" s="86"/>
      <c r="F22" s="86"/>
      <c r="G22" s="70"/>
      <c r="H22" s="86"/>
      <c r="I22" s="86"/>
      <c r="J22" s="86"/>
      <c r="K22" s="86"/>
    </row>
    <row r="23" spans="1:11" s="173" customFormat="1">
      <c r="A23" s="70"/>
      <c r="B23" s="113"/>
      <c r="C23" s="113"/>
      <c r="D23" s="91"/>
      <c r="E23" s="86"/>
      <c r="F23" s="86"/>
      <c r="G23" s="70"/>
      <c r="H23" s="86"/>
      <c r="I23" s="86"/>
      <c r="J23" s="86"/>
      <c r="K23" s="86"/>
    </row>
    <row r="24" spans="1:11">
      <c r="A24" s="70" t="s">
        <v>22</v>
      </c>
      <c r="B24" s="112"/>
      <c r="C24" s="112"/>
      <c r="D24" s="91">
        <v>0.97745000000000004</v>
      </c>
      <c r="E24" s="86"/>
      <c r="F24" s="86"/>
      <c r="G24" s="86"/>
      <c r="H24" s="86"/>
      <c r="I24" s="86"/>
      <c r="J24" s="86"/>
      <c r="K24" s="86"/>
    </row>
    <row r="25" spans="1:11">
      <c r="A25" s="70" t="s">
        <v>21</v>
      </c>
      <c r="B25" s="112"/>
      <c r="C25" s="112"/>
      <c r="D25" s="91">
        <v>0.99744999999999995</v>
      </c>
      <c r="E25" s="86"/>
      <c r="F25" s="86"/>
      <c r="G25" s="86"/>
      <c r="H25" s="86"/>
      <c r="I25" s="86"/>
      <c r="J25" s="86"/>
      <c r="K25" s="86"/>
    </row>
    <row r="26" spans="1:11">
      <c r="A26" s="70" t="s">
        <v>23</v>
      </c>
      <c r="B26" s="112"/>
      <c r="C26" s="112"/>
      <c r="D26" s="91">
        <v>0</v>
      </c>
      <c r="E26" s="86"/>
      <c r="F26" s="86"/>
      <c r="G26" s="86"/>
      <c r="H26" s="86"/>
      <c r="I26" s="86"/>
      <c r="J26" s="86"/>
      <c r="K26" s="86"/>
    </row>
    <row r="27" spans="1:11">
      <c r="A27" s="86"/>
      <c r="B27" s="74"/>
      <c r="C27" s="74"/>
      <c r="D27" s="91"/>
      <c r="E27" s="86"/>
      <c r="F27" s="86"/>
      <c r="G27" s="75"/>
      <c r="H27" s="74"/>
      <c r="I27" s="74"/>
      <c r="J27" s="86"/>
      <c r="K27" s="86"/>
    </row>
    <row r="28" spans="1:11">
      <c r="A28" s="119" t="s">
        <v>24</v>
      </c>
      <c r="B28" s="92"/>
      <c r="C28" s="93" t="s">
        <v>25</v>
      </c>
      <c r="D28" s="93" t="s">
        <v>26</v>
      </c>
      <c r="E28" s="93" t="s">
        <v>27</v>
      </c>
      <c r="F28" s="88"/>
      <c r="G28" s="120" t="s">
        <v>28</v>
      </c>
      <c r="H28" s="94"/>
      <c r="I28" s="93" t="s">
        <v>25</v>
      </c>
      <c r="J28" s="93" t="s">
        <v>26</v>
      </c>
      <c r="K28" s="93" t="s">
        <v>27</v>
      </c>
    </row>
    <row r="29" spans="1:11">
      <c r="A29" s="92"/>
      <c r="B29" s="92"/>
      <c r="C29" s="95"/>
      <c r="D29" s="96"/>
      <c r="E29" s="97"/>
      <c r="F29" s="88"/>
      <c r="G29" s="92"/>
      <c r="H29" s="92"/>
      <c r="I29" s="95"/>
      <c r="J29" s="95"/>
      <c r="K29" s="97"/>
    </row>
    <row r="30" spans="1:11">
      <c r="A30" s="94" t="s">
        <v>15</v>
      </c>
      <c r="B30" s="92"/>
      <c r="C30" s="105">
        <f>$H$9</f>
        <v>1</v>
      </c>
      <c r="D30" s="114">
        <f>+D19</f>
        <v>27</v>
      </c>
      <c r="E30" s="142">
        <f>ROUND(TRUNC(C30*D30,6),2)</f>
        <v>27</v>
      </c>
      <c r="F30" s="88"/>
      <c r="G30" s="94" t="s">
        <v>29</v>
      </c>
      <c r="H30" s="101" t="s">
        <v>73</v>
      </c>
      <c r="I30" s="106">
        <f>$H$7</f>
        <v>301</v>
      </c>
      <c r="J30" s="114">
        <f>+D10</f>
        <v>9.2189999999999994E-2</v>
      </c>
      <c r="K30" s="142">
        <f>ROUND(TRUNC(I30*J30,6),2)</f>
        <v>27.75</v>
      </c>
    </row>
    <row r="31" spans="1:11">
      <c r="A31" s="94"/>
      <c r="B31" s="92"/>
      <c r="C31" s="105"/>
      <c r="D31" s="114"/>
      <c r="E31" s="142"/>
      <c r="F31" s="88"/>
      <c r="G31" s="92"/>
      <c r="H31" s="101" t="s">
        <v>74</v>
      </c>
      <c r="I31" s="106">
        <f>$H$8</f>
        <v>261</v>
      </c>
      <c r="J31" s="114">
        <f>D11</f>
        <v>6.8159999999999998E-2</v>
      </c>
      <c r="K31" s="142">
        <f>ROUND(TRUNC(I31*J31,6),2)</f>
        <v>17.79</v>
      </c>
    </row>
    <row r="32" spans="1:11">
      <c r="A32" s="94" t="s">
        <v>20</v>
      </c>
      <c r="B32" s="92"/>
      <c r="C32" s="106">
        <f>$H$7+$H$8</f>
        <v>562</v>
      </c>
      <c r="D32" s="114">
        <f>D20</f>
        <v>-1.6000000000000001E-3</v>
      </c>
      <c r="E32" s="142">
        <f>ROUND(TRUNC(C32*D32,6),2)</f>
        <v>-0.9</v>
      </c>
      <c r="F32" s="88"/>
      <c r="G32" s="92"/>
      <c r="H32" s="101"/>
      <c r="I32" s="106"/>
      <c r="J32" s="114"/>
      <c r="K32" s="142"/>
    </row>
    <row r="33" spans="1:11">
      <c r="A33" s="94"/>
      <c r="B33" s="92"/>
      <c r="C33" s="105"/>
      <c r="D33" s="114"/>
      <c r="E33" s="142"/>
      <c r="F33" s="88"/>
      <c r="G33" s="94" t="s">
        <v>5</v>
      </c>
      <c r="H33" s="94" t="s">
        <v>73</v>
      </c>
      <c r="I33" s="106">
        <f>$H$7</f>
        <v>301</v>
      </c>
      <c r="J33" s="114">
        <f>+D12</f>
        <v>-7.3800000000000003E-3</v>
      </c>
      <c r="K33" s="142">
        <f>ROUND(TRUNC(I33*J33,6),2)</f>
        <v>-2.2200000000000002</v>
      </c>
    </row>
    <row r="34" spans="1:11">
      <c r="A34" s="94" t="s">
        <v>16</v>
      </c>
      <c r="B34" s="93" t="s">
        <v>73</v>
      </c>
      <c r="C34" s="106">
        <f>$H$7</f>
        <v>301</v>
      </c>
      <c r="D34" s="114">
        <f>D21</f>
        <v>9.1800000000000007E-2</v>
      </c>
      <c r="E34" s="142">
        <f>ROUND(TRUNC(C34*D34,6),2)</f>
        <v>27.63</v>
      </c>
      <c r="F34" s="87"/>
      <c r="G34" s="99"/>
      <c r="H34" s="77" t="s">
        <v>74</v>
      </c>
      <c r="I34" s="106">
        <f>$H$8</f>
        <v>261</v>
      </c>
      <c r="J34" s="114">
        <f>D13</f>
        <v>-4.7299999999999998E-3</v>
      </c>
      <c r="K34" s="142">
        <f>ROUND(TRUNC(I34*J34,6),2)</f>
        <v>-1.23</v>
      </c>
    </row>
    <row r="35" spans="1:11">
      <c r="A35" s="98"/>
      <c r="B35" s="93" t="s">
        <v>74</v>
      </c>
      <c r="C35" s="106">
        <f>$H$8</f>
        <v>261</v>
      </c>
      <c r="D35" s="114">
        <f>D22</f>
        <v>3.0599999999999999E-2</v>
      </c>
      <c r="E35" s="142">
        <f>ROUND(TRUNC(C35*D35,6),2)</f>
        <v>7.99</v>
      </c>
      <c r="F35" s="88"/>
      <c r="G35" s="92"/>
      <c r="H35" s="92"/>
      <c r="I35" s="108"/>
      <c r="J35" s="114"/>
      <c r="K35" s="142"/>
    </row>
    <row r="36" spans="1:11">
      <c r="A36" s="92"/>
      <c r="B36" s="92"/>
      <c r="C36" s="92"/>
      <c r="D36" s="114"/>
      <c r="E36" s="142"/>
      <c r="F36" s="88"/>
      <c r="G36" s="94" t="s">
        <v>7</v>
      </c>
      <c r="H36" s="92"/>
      <c r="I36" s="106">
        <f>$H$7+$H$8</f>
        <v>562</v>
      </c>
      <c r="J36" s="114">
        <f>+D5</f>
        <v>-2.3000000000000001E-4</v>
      </c>
      <c r="K36" s="142">
        <f>ROUND(TRUNC(I36*J36,6),2)</f>
        <v>-0.13</v>
      </c>
    </row>
    <row r="37" spans="1:11">
      <c r="A37" s="94" t="s">
        <v>30</v>
      </c>
      <c r="B37" s="100"/>
      <c r="C37" s="106">
        <f>$H$7+$H$8</f>
        <v>562</v>
      </c>
      <c r="D37" s="114">
        <f>D4</f>
        <v>8.3599999999999994E-3</v>
      </c>
      <c r="E37" s="142">
        <f>ROUND(TRUNC(C37*D37,6),2)</f>
        <v>4.7</v>
      </c>
      <c r="F37" s="88"/>
      <c r="G37" s="92"/>
      <c r="H37" s="94"/>
      <c r="I37" s="106"/>
      <c r="J37" s="114"/>
      <c r="K37" s="142"/>
    </row>
    <row r="38" spans="1:11">
      <c r="A38" s="100"/>
      <c r="B38" s="92"/>
      <c r="C38" s="106"/>
      <c r="D38" s="114"/>
      <c r="E38" s="142"/>
      <c r="F38" s="88"/>
      <c r="G38" s="94"/>
      <c r="H38" s="99"/>
      <c r="I38" s="106"/>
      <c r="J38" s="114"/>
      <c r="K38" s="115"/>
    </row>
    <row r="39" spans="1:11">
      <c r="A39" s="101" t="s">
        <v>17</v>
      </c>
      <c r="B39" s="101" t="s">
        <v>73</v>
      </c>
      <c r="C39" s="106">
        <f>$H$7</f>
        <v>301</v>
      </c>
      <c r="D39" s="114">
        <f>D6</f>
        <v>7.5000000000000002E-4</v>
      </c>
      <c r="E39" s="142">
        <f>ROUND(TRUNC(C39*D39,6),2)</f>
        <v>0.23</v>
      </c>
      <c r="F39" s="88"/>
      <c r="G39" s="92"/>
      <c r="H39" s="92"/>
      <c r="I39" s="106"/>
      <c r="J39" s="109"/>
      <c r="K39" s="115"/>
    </row>
    <row r="40" spans="1:11">
      <c r="A40" s="92"/>
      <c r="B40" s="101" t="s">
        <v>74</v>
      </c>
      <c r="C40" s="106">
        <f>$H$8</f>
        <v>261</v>
      </c>
      <c r="D40" s="114">
        <f>D7</f>
        <v>7.5000000000000002E-4</v>
      </c>
      <c r="E40" s="142">
        <f>ROUND(TRUNC(C40*D40,6),2)</f>
        <v>0.2</v>
      </c>
      <c r="F40" s="88"/>
      <c r="G40" s="92"/>
      <c r="H40" s="92"/>
      <c r="I40" s="106"/>
      <c r="J40" s="109"/>
      <c r="K40" s="115"/>
    </row>
    <row r="41" spans="1:11">
      <c r="A41" s="92"/>
      <c r="B41" s="92"/>
      <c r="C41" s="92"/>
      <c r="D41" s="114"/>
      <c r="E41" s="142"/>
      <c r="F41" s="88"/>
      <c r="G41" s="92"/>
      <c r="H41" s="92"/>
      <c r="I41" s="106"/>
      <c r="J41" s="109"/>
      <c r="K41" s="115"/>
    </row>
    <row r="42" spans="1:11">
      <c r="A42" s="102" t="s">
        <v>19</v>
      </c>
      <c r="B42" s="101" t="s">
        <v>73</v>
      </c>
      <c r="C42" s="106">
        <f>$H$7</f>
        <v>301</v>
      </c>
      <c r="D42" s="114">
        <f>D8</f>
        <v>1.1E-4</v>
      </c>
      <c r="E42" s="142">
        <f>ROUND(TRUNC(C42*D42,6),2)</f>
        <v>0.03</v>
      </c>
      <c r="F42" s="88"/>
      <c r="G42" s="92"/>
      <c r="H42" s="94"/>
      <c r="I42" s="106"/>
      <c r="J42" s="109"/>
      <c r="K42" s="115"/>
    </row>
    <row r="43" spans="1:11">
      <c r="A43" s="92"/>
      <c r="B43" s="101" t="s">
        <v>74</v>
      </c>
      <c r="C43" s="106">
        <f>$H$8</f>
        <v>261</v>
      </c>
      <c r="D43" s="114">
        <f>D9</f>
        <v>1.1E-4</v>
      </c>
      <c r="E43" s="142">
        <f>ROUND(TRUNC(C43*D43,6),2)</f>
        <v>0.03</v>
      </c>
      <c r="F43" s="88"/>
      <c r="G43" s="99"/>
      <c r="H43" s="99"/>
      <c r="I43" s="106"/>
      <c r="J43" s="109"/>
      <c r="K43" s="115"/>
    </row>
    <row r="44" spans="1:11">
      <c r="A44" s="92"/>
      <c r="B44" s="92"/>
      <c r="C44" s="92"/>
      <c r="D44" s="114"/>
      <c r="E44" s="142"/>
      <c r="F44" s="88"/>
      <c r="G44" s="99"/>
      <c r="H44" s="99"/>
      <c r="I44" s="106"/>
      <c r="J44" s="109"/>
      <c r="K44" s="115"/>
    </row>
    <row r="45" spans="1:11">
      <c r="A45" s="101" t="s">
        <v>18</v>
      </c>
      <c r="B45" s="101" t="s">
        <v>73</v>
      </c>
      <c r="C45" s="106">
        <f>$H$7</f>
        <v>301</v>
      </c>
      <c r="D45" s="114">
        <f>D14</f>
        <v>1.2099999999999999E-3</v>
      </c>
      <c r="E45" s="142">
        <f>ROUND(TRUNC(C45*D45,6),2)</f>
        <v>0.36</v>
      </c>
      <c r="F45" s="88"/>
      <c r="G45" s="99"/>
      <c r="H45" s="99"/>
      <c r="I45" s="106"/>
      <c r="J45" s="109"/>
      <c r="K45" s="115"/>
    </row>
    <row r="46" spans="1:11">
      <c r="A46" s="92"/>
      <c r="B46" s="101" t="s">
        <v>74</v>
      </c>
      <c r="C46" s="106">
        <f>$H$8</f>
        <v>261</v>
      </c>
      <c r="D46" s="114">
        <f>D15</f>
        <v>1.2099999999999999E-3</v>
      </c>
      <c r="E46" s="142">
        <f>ROUND(TRUNC(C46*D46,6),2)</f>
        <v>0.32</v>
      </c>
      <c r="F46" s="88"/>
      <c r="G46" s="99"/>
      <c r="H46" s="99"/>
      <c r="I46" s="106"/>
      <c r="J46" s="109"/>
      <c r="K46" s="115"/>
    </row>
    <row r="47" spans="1:11">
      <c r="A47" s="92"/>
      <c r="B47" s="92"/>
      <c r="C47" s="92"/>
      <c r="D47" s="108"/>
      <c r="E47" s="142"/>
      <c r="F47" s="88"/>
      <c r="G47" s="92"/>
      <c r="H47" s="92"/>
      <c r="I47" s="92"/>
      <c r="J47" s="92"/>
      <c r="K47" s="92"/>
    </row>
    <row r="48" spans="1:11">
      <c r="A48" s="101" t="s">
        <v>31</v>
      </c>
      <c r="B48" s="92"/>
      <c r="C48" s="106">
        <f>$H$7+$H$8</f>
        <v>562</v>
      </c>
      <c r="D48" s="76">
        <f>D16</f>
        <v>1.34E-3</v>
      </c>
      <c r="E48" s="142">
        <f>ROUND(TRUNC(C48*D48,6),2)</f>
        <v>0.75</v>
      </c>
      <c r="F48" s="88"/>
      <c r="G48" s="92"/>
      <c r="H48" s="92"/>
      <c r="I48" s="92"/>
      <c r="J48" s="92"/>
      <c r="K48" s="92"/>
    </row>
    <row r="49" spans="1:14">
      <c r="A49" s="92"/>
      <c r="B49" s="92"/>
      <c r="C49" s="92"/>
      <c r="D49" s="108"/>
      <c r="E49" s="142"/>
      <c r="F49" s="88"/>
      <c r="G49" s="92"/>
      <c r="H49" s="92"/>
      <c r="I49" s="92"/>
      <c r="J49" s="92"/>
      <c r="K49" s="92"/>
      <c r="L49" s="248"/>
      <c r="M49" s="248"/>
      <c r="N49" s="248"/>
    </row>
    <row r="50" spans="1:14">
      <c r="A50" s="101" t="s">
        <v>12</v>
      </c>
      <c r="B50" s="101" t="s">
        <v>73</v>
      </c>
      <c r="C50" s="106">
        <f>$H$7</f>
        <v>301</v>
      </c>
      <c r="D50" s="76">
        <f>D17</f>
        <v>2.99E-3</v>
      </c>
      <c r="E50" s="142">
        <f>ROUND(TRUNC(C50*D50,6),2)</f>
        <v>0.9</v>
      </c>
      <c r="F50" s="88"/>
      <c r="G50" s="92"/>
      <c r="H50" s="92"/>
      <c r="I50" s="92"/>
      <c r="J50" s="92"/>
      <c r="K50" s="92"/>
      <c r="L50" s="248"/>
      <c r="M50" s="248"/>
      <c r="N50" s="248"/>
    </row>
    <row r="51" spans="1:14">
      <c r="A51" s="92"/>
      <c r="B51" s="101" t="s">
        <v>74</v>
      </c>
      <c r="C51" s="106">
        <f>$H$8</f>
        <v>261</v>
      </c>
      <c r="D51" s="76">
        <f>D18</f>
        <v>2.99E-3</v>
      </c>
      <c r="E51" s="142">
        <f>ROUND(TRUNC(C51*D51,6),2)</f>
        <v>0.78</v>
      </c>
      <c r="F51" s="88"/>
      <c r="G51" s="92"/>
      <c r="H51" s="92"/>
      <c r="I51" s="92"/>
      <c r="J51" s="92"/>
      <c r="K51" s="125"/>
      <c r="L51" s="248"/>
      <c r="M51" s="248"/>
      <c r="N51" s="248"/>
    </row>
    <row r="52" spans="1:14">
      <c r="A52" s="92"/>
      <c r="B52" s="101"/>
      <c r="C52" s="78"/>
      <c r="D52" s="76"/>
      <c r="E52" s="141"/>
      <c r="F52" s="88"/>
      <c r="G52" s="92"/>
      <c r="H52" s="92"/>
      <c r="I52" s="92"/>
      <c r="J52" s="92"/>
      <c r="K52" s="125"/>
      <c r="L52" s="248"/>
      <c r="M52" s="248"/>
      <c r="N52" s="248"/>
    </row>
    <row r="53" spans="1:14">
      <c r="A53" s="103" t="s">
        <v>32</v>
      </c>
      <c r="B53" s="92"/>
      <c r="C53" s="107"/>
      <c r="D53" s="107"/>
      <c r="E53" s="142">
        <f>SUM(E30:E52)</f>
        <v>70.02000000000001</v>
      </c>
      <c r="F53" s="88"/>
      <c r="G53" s="103" t="s">
        <v>33</v>
      </c>
      <c r="H53" s="92"/>
      <c r="I53" s="108"/>
      <c r="J53" s="109"/>
      <c r="K53" s="115">
        <f>SUM(K30:K52)</f>
        <v>41.96</v>
      </c>
      <c r="L53" s="248"/>
      <c r="M53" s="248"/>
      <c r="N53" s="248"/>
    </row>
    <row r="54" spans="1:14">
      <c r="A54" s="92" t="s">
        <v>22</v>
      </c>
      <c r="B54" s="92"/>
      <c r="C54" s="107"/>
      <c r="D54" s="107"/>
      <c r="E54" s="111">
        <f>D24</f>
        <v>0.97745000000000004</v>
      </c>
      <c r="F54" s="88"/>
      <c r="G54" s="92" t="s">
        <v>21</v>
      </c>
      <c r="H54" s="92"/>
      <c r="I54" s="108"/>
      <c r="J54" s="110"/>
      <c r="K54" s="104">
        <f>D25</f>
        <v>0.99744999999999995</v>
      </c>
      <c r="L54" s="248"/>
      <c r="M54" s="248"/>
      <c r="N54" s="248"/>
    </row>
    <row r="55" spans="1:14">
      <c r="A55" s="92"/>
      <c r="B55" s="92"/>
      <c r="C55" s="107"/>
      <c r="D55" s="107"/>
      <c r="E55" s="117">
        <f>ROUND(TRUNC(E53/E54,6),2)</f>
        <v>71.64</v>
      </c>
      <c r="F55" s="88"/>
      <c r="G55" s="92"/>
      <c r="H55" s="92"/>
      <c r="I55" s="108"/>
      <c r="J55" s="110"/>
      <c r="K55" s="118">
        <f>ROUND(TRUNC(K53/K54,6),2)</f>
        <v>42.07</v>
      </c>
      <c r="L55" s="248"/>
      <c r="M55" s="248"/>
      <c r="N55" s="248"/>
    </row>
    <row r="56" spans="1:14">
      <c r="A56" s="79"/>
      <c r="B56" s="79"/>
      <c r="C56" s="80"/>
      <c r="D56" s="80"/>
      <c r="E56" s="81"/>
      <c r="F56" s="82"/>
      <c r="G56" s="79"/>
      <c r="H56" s="79"/>
      <c r="I56" s="83"/>
      <c r="J56" s="84"/>
      <c r="K56" s="85"/>
      <c r="L56" s="248"/>
      <c r="M56" s="179"/>
      <c r="N56" s="248"/>
    </row>
    <row r="57" spans="1:14" ht="15.75">
      <c r="A57" s="90" t="s">
        <v>34</v>
      </c>
      <c r="B57" s="90"/>
      <c r="C57" s="122"/>
      <c r="D57" s="122"/>
      <c r="E57" s="123">
        <f>E55+K55</f>
        <v>113.71000000000001</v>
      </c>
      <c r="F57" s="90"/>
      <c r="G57" s="90"/>
      <c r="H57" s="269"/>
      <c r="I57" s="73"/>
      <c r="J57" s="73"/>
      <c r="K57" s="86"/>
      <c r="L57" s="248"/>
      <c r="M57" s="248"/>
      <c r="N57" s="248"/>
    </row>
    <row r="58" spans="1:14" ht="15.75">
      <c r="A58" s="90" t="s">
        <v>35</v>
      </c>
      <c r="B58" s="90"/>
      <c r="C58" s="122"/>
      <c r="D58" s="122"/>
      <c r="E58" s="123">
        <f>ROUND(TRUNC(E57*D26,6),2)</f>
        <v>0</v>
      </c>
      <c r="F58" s="90"/>
      <c r="G58" s="90"/>
      <c r="H58" s="90"/>
      <c r="I58" s="86"/>
      <c r="J58" s="86"/>
      <c r="K58" s="86"/>
      <c r="L58" s="248"/>
      <c r="M58" s="248"/>
      <c r="N58" s="248"/>
    </row>
    <row r="59" spans="1:14" ht="15.75">
      <c r="A59" s="90" t="s">
        <v>36</v>
      </c>
      <c r="B59" s="90"/>
      <c r="C59" s="90"/>
      <c r="D59" s="90"/>
      <c r="E59" s="123">
        <f>E57+E58</f>
        <v>113.71000000000001</v>
      </c>
      <c r="F59" s="90"/>
      <c r="G59" s="90"/>
      <c r="H59" s="90"/>
      <c r="I59" s="86"/>
      <c r="J59" s="86"/>
      <c r="K59" s="86"/>
      <c r="L59" s="248"/>
      <c r="M59" s="248"/>
      <c r="N59" s="248"/>
    </row>
    <row r="60" spans="1:14">
      <c r="A60" s="86"/>
      <c r="B60" s="86"/>
      <c r="C60" s="72"/>
      <c r="D60" s="248"/>
      <c r="E60" s="73"/>
      <c r="F60" s="86"/>
      <c r="G60" s="86"/>
      <c r="H60" s="86"/>
      <c r="I60" s="86"/>
      <c r="J60" s="86"/>
      <c r="K60" s="86"/>
      <c r="L60" s="248"/>
      <c r="M60" s="248"/>
      <c r="N60" s="248"/>
    </row>
    <row r="61" spans="1:14" s="176" customFormat="1" ht="15.75">
      <c r="A61" s="268" t="s">
        <v>37</v>
      </c>
      <c r="B61" s="90"/>
      <c r="C61" s="90"/>
      <c r="E61" s="123">
        <v>113.7</v>
      </c>
      <c r="F61" s="90"/>
      <c r="G61" s="90"/>
      <c r="H61" s="90"/>
      <c r="I61" s="90"/>
      <c r="J61" s="90"/>
      <c r="K61" s="90"/>
    </row>
    <row r="62" spans="1:14" s="176" customFormat="1" ht="15.75">
      <c r="A62" s="268" t="s">
        <v>38</v>
      </c>
      <c r="B62" s="90"/>
      <c r="C62" s="90"/>
      <c r="D62" s="123"/>
      <c r="E62" s="123">
        <f>E61-E59</f>
        <v>-1.0000000000005116E-2</v>
      </c>
      <c r="F62" s="90"/>
      <c r="G62" s="90"/>
      <c r="H62" s="90"/>
      <c r="I62" s="90"/>
      <c r="J62" s="90"/>
      <c r="K62" s="90"/>
    </row>
    <row r="63" spans="1:14" s="177" customFormat="1">
      <c r="A63" s="289" t="s">
        <v>75</v>
      </c>
      <c r="B63" s="86"/>
      <c r="C63" s="86"/>
      <c r="D63" s="72"/>
      <c r="E63" s="73"/>
      <c r="F63" s="86"/>
      <c r="G63" s="86"/>
      <c r="H63" s="86"/>
      <c r="I63" s="86"/>
      <c r="J63" s="86"/>
      <c r="K63" s="86"/>
      <c r="L63" s="248"/>
      <c r="M63" s="248"/>
      <c r="N63" s="248"/>
    </row>
    <row r="64" spans="1:14" s="174" customFormat="1">
      <c r="A64" s="256"/>
      <c r="B64" s="256"/>
      <c r="C64" s="256"/>
      <c r="D64" s="256"/>
      <c r="E64" s="257"/>
      <c r="F64" s="256"/>
      <c r="G64" s="256"/>
      <c r="H64" s="256"/>
      <c r="I64" s="256"/>
      <c r="J64" s="256"/>
      <c r="K64" s="256"/>
      <c r="L64" s="256"/>
      <c r="M64" s="256"/>
      <c r="N64" s="256"/>
    </row>
    <row r="65" spans="1:14" s="174" customFormat="1" ht="15.75">
      <c r="A65" s="251"/>
      <c r="B65" s="248"/>
      <c r="C65" s="249"/>
      <c r="D65" s="249"/>
      <c r="E65" s="253"/>
      <c r="F65" s="248"/>
      <c r="G65" s="248"/>
      <c r="H65" s="248"/>
      <c r="I65" s="248"/>
      <c r="J65" s="248"/>
      <c r="K65" s="248"/>
      <c r="L65" s="248"/>
      <c r="M65" s="248"/>
      <c r="N65" s="248"/>
    </row>
    <row r="66" spans="1:14" ht="18">
      <c r="A66" s="255" t="s">
        <v>39</v>
      </c>
      <c r="B66" s="251"/>
      <c r="C66" s="252"/>
      <c r="D66" s="252"/>
      <c r="E66" s="254"/>
      <c r="F66" s="251"/>
      <c r="G66" s="251"/>
      <c r="H66" s="251"/>
      <c r="I66" s="251"/>
      <c r="J66" s="251"/>
      <c r="K66" s="251"/>
      <c r="L66" s="251"/>
      <c r="M66" s="251"/>
      <c r="N66" s="251"/>
    </row>
    <row r="67" spans="1:14" s="178" customFormat="1" ht="18">
      <c r="A67" s="255"/>
      <c r="B67" s="251"/>
      <c r="C67" s="252"/>
      <c r="D67" s="252"/>
      <c r="E67" s="254"/>
      <c r="F67" s="251"/>
      <c r="G67" s="251"/>
      <c r="H67" s="251"/>
      <c r="I67" s="251"/>
      <c r="J67" s="251"/>
      <c r="K67" s="251"/>
      <c r="L67" s="251"/>
      <c r="M67" s="251"/>
      <c r="N67" s="251"/>
    </row>
    <row r="68" spans="1:14">
      <c r="A68" s="119" t="s">
        <v>24</v>
      </c>
      <c r="B68" s="92"/>
      <c r="C68" s="93" t="s">
        <v>25</v>
      </c>
      <c r="D68" s="93" t="s">
        <v>26</v>
      </c>
      <c r="E68" s="93" t="s">
        <v>27</v>
      </c>
      <c r="F68" s="88"/>
      <c r="G68" s="120" t="s">
        <v>28</v>
      </c>
      <c r="H68" s="94"/>
      <c r="I68" s="93" t="s">
        <v>25</v>
      </c>
      <c r="J68" s="93" t="s">
        <v>26</v>
      </c>
      <c r="K68" s="93" t="s">
        <v>27</v>
      </c>
      <c r="L68" s="248"/>
      <c r="M68" s="248"/>
      <c r="N68" s="248"/>
    </row>
    <row r="69" spans="1:14">
      <c r="A69" s="92"/>
      <c r="B69" s="92"/>
      <c r="C69" s="95"/>
      <c r="D69" s="96"/>
      <c r="E69" s="97"/>
      <c r="F69" s="88"/>
      <c r="G69" s="92"/>
      <c r="H69" s="92"/>
      <c r="I69" s="95"/>
      <c r="J69" s="95"/>
      <c r="K69" s="97"/>
      <c r="L69" s="248"/>
      <c r="M69" s="248"/>
      <c r="N69" s="248"/>
    </row>
    <row r="70" spans="1:14">
      <c r="A70" s="94" t="s">
        <v>15</v>
      </c>
      <c r="B70" s="92"/>
      <c r="C70" s="105">
        <f>$H$9</f>
        <v>1</v>
      </c>
      <c r="D70" s="114">
        <f>+D19</f>
        <v>27</v>
      </c>
      <c r="E70" s="142">
        <f>ROUND(TRUNC(C70*D70,6),2)</f>
        <v>27</v>
      </c>
      <c r="F70" s="88"/>
      <c r="G70" s="94" t="s">
        <v>7</v>
      </c>
      <c r="H70" s="92"/>
      <c r="I70" s="106">
        <f>$H$7+$H$8</f>
        <v>562</v>
      </c>
      <c r="J70" s="114">
        <f>+D5</f>
        <v>-2.3000000000000001E-4</v>
      </c>
      <c r="K70" s="142">
        <f>ROUND(TRUNC(I70*J70,6),2)</f>
        <v>-0.13</v>
      </c>
      <c r="L70" s="248"/>
      <c r="M70" s="248"/>
      <c r="N70" s="248"/>
    </row>
    <row r="71" spans="1:14">
      <c r="A71" s="94"/>
      <c r="B71" s="92"/>
      <c r="C71" s="105"/>
      <c r="D71" s="114"/>
      <c r="E71" s="142"/>
      <c r="F71" s="88"/>
      <c r="G71" s="92"/>
      <c r="H71" s="94"/>
      <c r="I71" s="106"/>
      <c r="J71" s="114"/>
      <c r="K71" s="170"/>
      <c r="L71" s="248"/>
      <c r="M71" s="248"/>
      <c r="N71" s="248"/>
    </row>
    <row r="72" spans="1:14">
      <c r="A72" s="94" t="s">
        <v>20</v>
      </c>
      <c r="B72" s="92"/>
      <c r="C72" s="106">
        <f>$H$7+$H$8</f>
        <v>562</v>
      </c>
      <c r="D72" s="114">
        <f>D20</f>
        <v>-1.6000000000000001E-3</v>
      </c>
      <c r="E72" s="142">
        <f>ROUND(TRUNC(C72*D72,6),2)</f>
        <v>-0.9</v>
      </c>
      <c r="F72" s="88"/>
      <c r="G72" s="206" t="s">
        <v>40</v>
      </c>
      <c r="H72" s="57"/>
      <c r="I72" s="126">
        <f>$H$7+$H$8</f>
        <v>562</v>
      </c>
      <c r="J72" s="59">
        <v>0.12989999999999999</v>
      </c>
      <c r="K72" s="154">
        <f>ROUND(TRUNC(I72*J72,6),2)</f>
        <v>73</v>
      </c>
      <c r="L72" s="248"/>
      <c r="M72" s="248"/>
      <c r="N72" s="248"/>
    </row>
    <row r="73" spans="1:14">
      <c r="A73" s="94"/>
      <c r="B73" s="92"/>
      <c r="C73" s="105"/>
      <c r="D73" s="114"/>
      <c r="E73" s="142"/>
      <c r="F73" s="88"/>
      <c r="G73" s="92"/>
      <c r="H73" s="94"/>
      <c r="I73" s="106"/>
      <c r="J73" s="114"/>
      <c r="K73" s="170"/>
      <c r="L73" s="248"/>
      <c r="M73" s="248"/>
      <c r="N73" s="248"/>
    </row>
    <row r="74" spans="1:14">
      <c r="A74" s="94" t="s">
        <v>16</v>
      </c>
      <c r="B74" s="93" t="s">
        <v>73</v>
      </c>
      <c r="C74" s="106">
        <f>$H$7</f>
        <v>301</v>
      </c>
      <c r="D74" s="114">
        <f>D21</f>
        <v>9.1800000000000007E-2</v>
      </c>
      <c r="E74" s="142">
        <f>ROUND(TRUNC(C74*D74,6),2)</f>
        <v>27.63</v>
      </c>
      <c r="F74" s="87"/>
      <c r="G74" s="94"/>
      <c r="H74" s="99"/>
      <c r="I74" s="106"/>
      <c r="J74" s="114"/>
      <c r="K74" s="142"/>
      <c r="L74" s="248"/>
      <c r="M74" s="248"/>
      <c r="N74" s="248"/>
    </row>
    <row r="75" spans="1:14">
      <c r="A75" s="98"/>
      <c r="B75" s="93" t="s">
        <v>74</v>
      </c>
      <c r="C75" s="106">
        <f>$H$8</f>
        <v>261</v>
      </c>
      <c r="D75" s="114">
        <f>D22</f>
        <v>3.0599999999999999E-2</v>
      </c>
      <c r="E75" s="142">
        <f>ROUND(TRUNC(C75*D75,6),2)</f>
        <v>7.99</v>
      </c>
      <c r="F75" s="88"/>
      <c r="G75" s="92"/>
      <c r="H75" s="92"/>
      <c r="I75" s="106"/>
      <c r="J75" s="116"/>
      <c r="K75" s="170"/>
      <c r="L75" s="248"/>
      <c r="M75" s="248"/>
      <c r="N75" s="248"/>
    </row>
    <row r="76" spans="1:14">
      <c r="A76" s="92"/>
      <c r="B76" s="92"/>
      <c r="C76" s="92"/>
      <c r="D76" s="114"/>
      <c r="E76" s="142"/>
      <c r="F76" s="88"/>
      <c r="G76" s="92"/>
      <c r="H76" s="94"/>
      <c r="I76" s="106"/>
      <c r="J76" s="109"/>
      <c r="K76" s="170"/>
      <c r="L76" s="248"/>
      <c r="M76" s="248"/>
      <c r="N76" s="248"/>
    </row>
    <row r="77" spans="1:14">
      <c r="A77" s="94" t="s">
        <v>30</v>
      </c>
      <c r="B77" s="100"/>
      <c r="C77" s="106">
        <f>$H$7+$H$8</f>
        <v>562</v>
      </c>
      <c r="D77" s="114">
        <f>D4</f>
        <v>8.3599999999999994E-3</v>
      </c>
      <c r="E77" s="142">
        <f>ROUND(TRUNC(C77*D77,6),2)</f>
        <v>4.7</v>
      </c>
      <c r="F77" s="88"/>
      <c r="G77" s="99"/>
      <c r="H77" s="99"/>
      <c r="I77" s="106"/>
      <c r="J77" s="109"/>
      <c r="K77" s="170"/>
      <c r="L77" s="248"/>
      <c r="M77" s="248"/>
      <c r="N77" s="248"/>
    </row>
    <row r="78" spans="1:14">
      <c r="A78" s="100"/>
      <c r="B78" s="92"/>
      <c r="C78" s="106"/>
      <c r="D78" s="114"/>
      <c r="E78" s="142"/>
      <c r="F78" s="88"/>
      <c r="G78" s="92"/>
      <c r="H78" s="94"/>
      <c r="I78" s="106"/>
      <c r="J78" s="109"/>
      <c r="K78" s="170"/>
      <c r="L78" s="248"/>
      <c r="M78" s="248"/>
      <c r="N78" s="248"/>
    </row>
    <row r="79" spans="1:14">
      <c r="A79" s="101" t="s">
        <v>17</v>
      </c>
      <c r="B79" s="101" t="s">
        <v>73</v>
      </c>
      <c r="C79" s="106">
        <f>$H$7</f>
        <v>301</v>
      </c>
      <c r="D79" s="114">
        <f>D6</f>
        <v>7.5000000000000002E-4</v>
      </c>
      <c r="E79" s="142">
        <f>ROUND(TRUNC(C79*D79,6),2)</f>
        <v>0.23</v>
      </c>
      <c r="F79" s="88"/>
      <c r="G79" s="99"/>
      <c r="H79" s="99"/>
      <c r="I79" s="106"/>
      <c r="J79" s="109"/>
      <c r="K79" s="170"/>
      <c r="L79" s="248"/>
      <c r="M79" s="248"/>
      <c r="N79" s="248"/>
    </row>
    <row r="80" spans="1:14">
      <c r="A80" s="92"/>
      <c r="B80" s="101" t="s">
        <v>74</v>
      </c>
      <c r="C80" s="106">
        <f>$H$8</f>
        <v>261</v>
      </c>
      <c r="D80" s="114">
        <f>D7</f>
        <v>7.5000000000000002E-4</v>
      </c>
      <c r="E80" s="142">
        <f>ROUND(TRUNC(C80*D80,6),2)</f>
        <v>0.2</v>
      </c>
      <c r="F80" s="88"/>
      <c r="G80" s="92"/>
      <c r="H80" s="94"/>
      <c r="I80" s="106"/>
      <c r="J80" s="109"/>
      <c r="K80" s="170"/>
      <c r="L80" s="248"/>
      <c r="M80" s="248"/>
      <c r="N80" s="248"/>
    </row>
    <row r="81" spans="1:11">
      <c r="A81" s="92"/>
      <c r="B81" s="92"/>
      <c r="C81" s="92"/>
      <c r="D81" s="114"/>
      <c r="E81" s="142"/>
      <c r="F81" s="88"/>
      <c r="G81" s="99"/>
      <c r="H81" s="99"/>
      <c r="I81" s="106"/>
      <c r="J81" s="109"/>
      <c r="K81" s="170"/>
    </row>
    <row r="82" spans="1:11">
      <c r="A82" s="102" t="s">
        <v>19</v>
      </c>
      <c r="B82" s="101" t="s">
        <v>73</v>
      </c>
      <c r="C82" s="106">
        <f>$H$7</f>
        <v>301</v>
      </c>
      <c r="D82" s="114">
        <f>D8</f>
        <v>1.1E-4</v>
      </c>
      <c r="E82" s="142">
        <f>ROUND(TRUNC(C82*D82,6),2)</f>
        <v>0.03</v>
      </c>
      <c r="F82" s="88"/>
      <c r="G82" s="92"/>
      <c r="H82" s="94"/>
      <c r="I82" s="106"/>
      <c r="J82" s="109"/>
      <c r="K82" s="170"/>
    </row>
    <row r="83" spans="1:11">
      <c r="A83" s="92"/>
      <c r="B83" s="101" t="s">
        <v>74</v>
      </c>
      <c r="C83" s="106">
        <f>$H$8</f>
        <v>261</v>
      </c>
      <c r="D83" s="114">
        <f>D9</f>
        <v>1.1E-4</v>
      </c>
      <c r="E83" s="142">
        <f>ROUND(TRUNC(C83*D83,6),2)</f>
        <v>0.03</v>
      </c>
      <c r="F83" s="88"/>
      <c r="G83" s="99"/>
      <c r="H83" s="99"/>
      <c r="I83" s="106"/>
      <c r="J83" s="109"/>
      <c r="K83" s="170"/>
    </row>
    <row r="84" spans="1:11">
      <c r="A84" s="92"/>
      <c r="B84" s="92"/>
      <c r="C84" s="92"/>
      <c r="D84" s="92"/>
      <c r="E84" s="150"/>
      <c r="F84" s="88"/>
      <c r="G84" s="92"/>
      <c r="H84" s="94"/>
      <c r="I84" s="106"/>
      <c r="J84" s="109"/>
      <c r="K84" s="170"/>
    </row>
    <row r="85" spans="1:11">
      <c r="A85" s="101" t="s">
        <v>31</v>
      </c>
      <c r="B85" s="92"/>
      <c r="C85" s="106">
        <f>$H$7+$H$8</f>
        <v>562</v>
      </c>
      <c r="D85" s="121">
        <f>D16</f>
        <v>1.34E-3</v>
      </c>
      <c r="E85" s="142">
        <f>ROUND(TRUNC(C85*D85,6),2)</f>
        <v>0.75</v>
      </c>
      <c r="F85" s="88"/>
      <c r="G85" s="103" t="s">
        <v>33</v>
      </c>
      <c r="H85" s="92"/>
      <c r="I85" s="108"/>
      <c r="J85" s="109"/>
      <c r="K85" s="170">
        <f>K70</f>
        <v>-0.13</v>
      </c>
    </row>
    <row r="86" spans="1:11">
      <c r="A86" s="92"/>
      <c r="B86" s="92"/>
      <c r="C86" s="92"/>
      <c r="D86" s="121"/>
      <c r="E86" s="150"/>
      <c r="F86" s="88"/>
      <c r="G86" s="92" t="s">
        <v>21</v>
      </c>
      <c r="H86" s="92"/>
      <c r="I86" s="108"/>
      <c r="J86" s="110"/>
      <c r="K86" s="104">
        <f>D25</f>
        <v>0.99744999999999995</v>
      </c>
    </row>
    <row r="87" spans="1:11">
      <c r="A87" s="101" t="s">
        <v>12</v>
      </c>
      <c r="B87" s="101" t="s">
        <v>73</v>
      </c>
      <c r="C87" s="106">
        <f>$H$7</f>
        <v>301</v>
      </c>
      <c r="D87" s="121">
        <f>D17</f>
        <v>2.99E-3</v>
      </c>
      <c r="E87" s="142">
        <f>ROUND(TRUNC(C87*D87,6),2)</f>
        <v>0.9</v>
      </c>
      <c r="F87" s="88"/>
      <c r="G87" s="92"/>
      <c r="H87" s="92"/>
      <c r="I87" s="108"/>
      <c r="J87" s="110"/>
      <c r="K87" s="118">
        <f>ROUND(TRUNC(K85/K86,6),2)</f>
        <v>-0.13</v>
      </c>
    </row>
    <row r="88" spans="1:11">
      <c r="A88" s="92"/>
      <c r="B88" s="101" t="s">
        <v>74</v>
      </c>
      <c r="C88" s="106">
        <f>$H$8</f>
        <v>261</v>
      </c>
      <c r="D88" s="121">
        <f>D18</f>
        <v>2.99E-3</v>
      </c>
      <c r="E88" s="142">
        <f>ROUND(TRUNC(C88*D88,6),2)</f>
        <v>0.78</v>
      </c>
      <c r="F88" s="88"/>
      <c r="G88" s="92"/>
      <c r="H88" s="92"/>
      <c r="I88" s="92"/>
      <c r="J88" s="92"/>
      <c r="K88" s="92"/>
    </row>
    <row r="89" spans="1:11">
      <c r="A89" s="92"/>
      <c r="B89" s="92"/>
      <c r="C89" s="92"/>
      <c r="D89" s="108"/>
      <c r="E89" s="124"/>
      <c r="F89" s="88"/>
      <c r="G89" s="92"/>
      <c r="H89" s="92"/>
      <c r="I89" s="92"/>
      <c r="J89" s="92"/>
      <c r="K89" s="125"/>
    </row>
    <row r="90" spans="1:11">
      <c r="A90" s="103" t="s">
        <v>32</v>
      </c>
      <c r="B90" s="92"/>
      <c r="C90" s="107"/>
      <c r="D90" s="107"/>
      <c r="E90" s="142">
        <f>SUM(E70:E89)</f>
        <v>69.340000000000018</v>
      </c>
      <c r="F90" s="88"/>
      <c r="G90" s="103" t="s">
        <v>33</v>
      </c>
      <c r="H90" s="92"/>
      <c r="I90" s="108"/>
      <c r="J90" s="109"/>
      <c r="K90" s="170">
        <f>K72</f>
        <v>73</v>
      </c>
    </row>
    <row r="91" spans="1:11">
      <c r="A91" s="92" t="s">
        <v>22</v>
      </c>
      <c r="B91" s="92"/>
      <c r="C91" s="107"/>
      <c r="D91" s="107"/>
      <c r="E91" s="111">
        <f>D24</f>
        <v>0.97745000000000004</v>
      </c>
      <c r="F91" s="88"/>
      <c r="G91" s="92"/>
      <c r="H91" s="92"/>
      <c r="I91" s="108"/>
      <c r="J91" s="110"/>
      <c r="K91" s="104"/>
    </row>
    <row r="92" spans="1:11">
      <c r="A92" s="92"/>
      <c r="B92" s="92"/>
      <c r="C92" s="107"/>
      <c r="D92" s="107"/>
      <c r="E92" s="117">
        <f>ROUND(TRUNC(E90/E91,6),2)</f>
        <v>70.94</v>
      </c>
      <c r="F92" s="86"/>
      <c r="G92" s="92"/>
      <c r="H92" s="92"/>
      <c r="I92" s="108"/>
      <c r="J92" s="110"/>
      <c r="K92" s="118">
        <f>ROUND(TRUNC(K90,6),2)</f>
        <v>73</v>
      </c>
    </row>
    <row r="94" spans="1:11" ht="15.75">
      <c r="A94" s="90" t="s">
        <v>34</v>
      </c>
      <c r="B94" s="90"/>
      <c r="C94" s="122"/>
      <c r="D94" s="122"/>
      <c r="E94" s="123">
        <f>E92+K92+K87</f>
        <v>143.81</v>
      </c>
      <c r="F94" s="90"/>
      <c r="G94" s="90"/>
      <c r="H94" s="123"/>
      <c r="I94" s="86"/>
      <c r="J94" s="86"/>
      <c r="K94" s="86"/>
    </row>
    <row r="95" spans="1:11" ht="15.75">
      <c r="A95" s="90" t="s">
        <v>35</v>
      </c>
      <c r="B95" s="90"/>
      <c r="C95" s="122"/>
      <c r="D95" s="122"/>
      <c r="E95" s="123">
        <f>ROUND(TRUNC(E94*D26,6),2)</f>
        <v>0</v>
      </c>
      <c r="F95" s="90"/>
      <c r="G95" s="90"/>
      <c r="H95" s="90"/>
      <c r="I95" s="86"/>
      <c r="J95" s="86"/>
      <c r="K95" s="86"/>
    </row>
    <row r="96" spans="1:11" ht="15.75">
      <c r="A96" s="90" t="s">
        <v>36</v>
      </c>
      <c r="B96" s="90"/>
      <c r="C96" s="90"/>
      <c r="D96" s="90"/>
      <c r="E96" s="123">
        <f>E94+E95</f>
        <v>143.81</v>
      </c>
      <c r="F96" s="90"/>
      <c r="G96" s="90"/>
      <c r="H96" s="90"/>
      <c r="I96" s="86"/>
      <c r="J96" s="86"/>
      <c r="K96" s="86"/>
    </row>
    <row r="98" spans="1:5" s="176" customFormat="1" ht="15.75">
      <c r="A98" s="268" t="s">
        <v>37</v>
      </c>
      <c r="E98" s="151">
        <f>70.81+73</f>
        <v>143.81</v>
      </c>
    </row>
    <row r="99" spans="1:5" s="176" customFormat="1" ht="15.75">
      <c r="A99" s="268" t="s">
        <v>38</v>
      </c>
      <c r="E99" s="151">
        <f>E98-E96</f>
        <v>0</v>
      </c>
    </row>
  </sheetData>
  <pageMargins left="0.7" right="0.7" top="0.75" bottom="0.75" header="0.3" footer="0.3"/>
  <pageSetup orientation="portrait" r:id="rId1"/>
  <headerFooter>
    <oddHeader xml:space="preserve">&amp;RAttachment CH4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workbookViewId="0"/>
  </sheetViews>
  <sheetFormatPr defaultRowHeight="14.25"/>
  <cols>
    <col min="1" max="1" width="31" style="152" customWidth="1"/>
    <col min="2" max="2" width="11.28515625" style="152" bestFit="1" customWidth="1"/>
    <col min="3" max="3" width="11.5703125" style="152" customWidth="1"/>
    <col min="4" max="4" width="16.140625" style="152" customWidth="1"/>
    <col min="5" max="5" width="18.140625" style="152" bestFit="1" customWidth="1"/>
    <col min="6" max="6" width="13.42578125" style="152" bestFit="1" customWidth="1"/>
    <col min="7" max="7" width="4.28515625" style="152" customWidth="1"/>
    <col min="8" max="8" width="18.28515625" style="152" customWidth="1"/>
    <col min="9" max="9" width="15.7109375" style="152" customWidth="1"/>
    <col min="10" max="10" width="6.85546875" style="152" bestFit="1" customWidth="1"/>
    <col min="11" max="11" width="14.140625" style="152" bestFit="1" customWidth="1"/>
    <col min="12" max="12" width="15.7109375" style="152" bestFit="1" customWidth="1"/>
    <col min="13" max="256" width="9.140625" style="152"/>
    <col min="257" max="257" width="31" style="152" customWidth="1"/>
    <col min="258" max="258" width="11.28515625" style="152" bestFit="1" customWidth="1"/>
    <col min="259" max="259" width="11.5703125" style="152" customWidth="1"/>
    <col min="260" max="260" width="16.140625" style="152" customWidth="1"/>
    <col min="261" max="261" width="14.85546875" style="152" bestFit="1" customWidth="1"/>
    <col min="262" max="262" width="10.5703125" style="152" bestFit="1" customWidth="1"/>
    <col min="263" max="263" width="4.28515625" style="152" customWidth="1"/>
    <col min="264" max="264" width="18.28515625" style="152" customWidth="1"/>
    <col min="265" max="265" width="15.7109375" style="152" customWidth="1"/>
    <col min="266" max="266" width="6.85546875" style="152" bestFit="1" customWidth="1"/>
    <col min="267" max="267" width="14.140625" style="152" bestFit="1" customWidth="1"/>
    <col min="268" max="268" width="15.7109375" style="152" bestFit="1" customWidth="1"/>
    <col min="269" max="512" width="9.140625" style="152"/>
    <col min="513" max="513" width="31" style="152" customWidth="1"/>
    <col min="514" max="514" width="11.28515625" style="152" bestFit="1" customWidth="1"/>
    <col min="515" max="515" width="11.5703125" style="152" customWidth="1"/>
    <col min="516" max="516" width="16.140625" style="152" customWidth="1"/>
    <col min="517" max="517" width="14.85546875" style="152" bestFit="1" customWidth="1"/>
    <col min="518" max="518" width="10.5703125" style="152" bestFit="1" customWidth="1"/>
    <col min="519" max="519" width="4.28515625" style="152" customWidth="1"/>
    <col min="520" max="520" width="18.28515625" style="152" customWidth="1"/>
    <col min="521" max="521" width="15.7109375" style="152" customWidth="1"/>
    <col min="522" max="522" width="6.85546875" style="152" bestFit="1" customWidth="1"/>
    <col min="523" max="523" width="14.140625" style="152" bestFit="1" customWidth="1"/>
    <col min="524" max="524" width="15.7109375" style="152" bestFit="1" customWidth="1"/>
    <col min="525" max="768" width="9.140625" style="152"/>
    <col min="769" max="769" width="31" style="152" customWidth="1"/>
    <col min="770" max="770" width="11.28515625" style="152" bestFit="1" customWidth="1"/>
    <col min="771" max="771" width="11.5703125" style="152" customWidth="1"/>
    <col min="772" max="772" width="16.140625" style="152" customWidth="1"/>
    <col min="773" max="773" width="14.85546875" style="152" bestFit="1" customWidth="1"/>
    <col min="774" max="774" width="10.5703125" style="152" bestFit="1" customWidth="1"/>
    <col min="775" max="775" width="4.28515625" style="152" customWidth="1"/>
    <col min="776" max="776" width="18.28515625" style="152" customWidth="1"/>
    <col min="777" max="777" width="15.7109375" style="152" customWidth="1"/>
    <col min="778" max="778" width="6.85546875" style="152" bestFit="1" customWidth="1"/>
    <col min="779" max="779" width="14.140625" style="152" bestFit="1" customWidth="1"/>
    <col min="780" max="780" width="15.7109375" style="152" bestFit="1" customWidth="1"/>
    <col min="781" max="1024" width="9.140625" style="152"/>
    <col min="1025" max="1025" width="31" style="152" customWidth="1"/>
    <col min="1026" max="1026" width="11.28515625" style="152" bestFit="1" customWidth="1"/>
    <col min="1027" max="1027" width="11.5703125" style="152" customWidth="1"/>
    <col min="1028" max="1028" width="16.140625" style="152" customWidth="1"/>
    <col min="1029" max="1029" width="14.85546875" style="152" bestFit="1" customWidth="1"/>
    <col min="1030" max="1030" width="10.5703125" style="152" bestFit="1" customWidth="1"/>
    <col min="1031" max="1031" width="4.28515625" style="152" customWidth="1"/>
    <col min="1032" max="1032" width="18.28515625" style="152" customWidth="1"/>
    <col min="1033" max="1033" width="15.7109375" style="152" customWidth="1"/>
    <col min="1034" max="1034" width="6.85546875" style="152" bestFit="1" customWidth="1"/>
    <col min="1035" max="1035" width="14.140625" style="152" bestFit="1" customWidth="1"/>
    <col min="1036" max="1036" width="15.7109375" style="152" bestFit="1" customWidth="1"/>
    <col min="1037" max="1280" width="9.140625" style="152"/>
    <col min="1281" max="1281" width="31" style="152" customWidth="1"/>
    <col min="1282" max="1282" width="11.28515625" style="152" bestFit="1" customWidth="1"/>
    <col min="1283" max="1283" width="11.5703125" style="152" customWidth="1"/>
    <col min="1284" max="1284" width="16.140625" style="152" customWidth="1"/>
    <col min="1285" max="1285" width="14.85546875" style="152" bestFit="1" customWidth="1"/>
    <col min="1286" max="1286" width="10.5703125" style="152" bestFit="1" customWidth="1"/>
    <col min="1287" max="1287" width="4.28515625" style="152" customWidth="1"/>
    <col min="1288" max="1288" width="18.28515625" style="152" customWidth="1"/>
    <col min="1289" max="1289" width="15.7109375" style="152" customWidth="1"/>
    <col min="1290" max="1290" width="6.85546875" style="152" bestFit="1" customWidth="1"/>
    <col min="1291" max="1291" width="14.140625" style="152" bestFit="1" customWidth="1"/>
    <col min="1292" max="1292" width="15.7109375" style="152" bestFit="1" customWidth="1"/>
    <col min="1293" max="1536" width="9.140625" style="152"/>
    <col min="1537" max="1537" width="31" style="152" customWidth="1"/>
    <col min="1538" max="1538" width="11.28515625" style="152" bestFit="1" customWidth="1"/>
    <col min="1539" max="1539" width="11.5703125" style="152" customWidth="1"/>
    <col min="1540" max="1540" width="16.140625" style="152" customWidth="1"/>
    <col min="1541" max="1541" width="14.85546875" style="152" bestFit="1" customWidth="1"/>
    <col min="1542" max="1542" width="10.5703125" style="152" bestFit="1" customWidth="1"/>
    <col min="1543" max="1543" width="4.28515625" style="152" customWidth="1"/>
    <col min="1544" max="1544" width="18.28515625" style="152" customWidth="1"/>
    <col min="1545" max="1545" width="15.7109375" style="152" customWidth="1"/>
    <col min="1546" max="1546" width="6.85546875" style="152" bestFit="1" customWidth="1"/>
    <col min="1547" max="1547" width="14.140625" style="152" bestFit="1" customWidth="1"/>
    <col min="1548" max="1548" width="15.7109375" style="152" bestFit="1" customWidth="1"/>
    <col min="1549" max="1792" width="9.140625" style="152"/>
    <col min="1793" max="1793" width="31" style="152" customWidth="1"/>
    <col min="1794" max="1794" width="11.28515625" style="152" bestFit="1" customWidth="1"/>
    <col min="1795" max="1795" width="11.5703125" style="152" customWidth="1"/>
    <col min="1796" max="1796" width="16.140625" style="152" customWidth="1"/>
    <col min="1797" max="1797" width="14.85546875" style="152" bestFit="1" customWidth="1"/>
    <col min="1798" max="1798" width="10.5703125" style="152" bestFit="1" customWidth="1"/>
    <col min="1799" max="1799" width="4.28515625" style="152" customWidth="1"/>
    <col min="1800" max="1800" width="18.28515625" style="152" customWidth="1"/>
    <col min="1801" max="1801" width="15.7109375" style="152" customWidth="1"/>
    <col min="1802" max="1802" width="6.85546875" style="152" bestFit="1" customWidth="1"/>
    <col min="1803" max="1803" width="14.140625" style="152" bestFit="1" customWidth="1"/>
    <col min="1804" max="1804" width="15.7109375" style="152" bestFit="1" customWidth="1"/>
    <col min="1805" max="2048" width="9.140625" style="152"/>
    <col min="2049" max="2049" width="31" style="152" customWidth="1"/>
    <col min="2050" max="2050" width="11.28515625" style="152" bestFit="1" customWidth="1"/>
    <col min="2051" max="2051" width="11.5703125" style="152" customWidth="1"/>
    <col min="2052" max="2052" width="16.140625" style="152" customWidth="1"/>
    <col min="2053" max="2053" width="14.85546875" style="152" bestFit="1" customWidth="1"/>
    <col min="2054" max="2054" width="10.5703125" style="152" bestFit="1" customWidth="1"/>
    <col min="2055" max="2055" width="4.28515625" style="152" customWidth="1"/>
    <col min="2056" max="2056" width="18.28515625" style="152" customWidth="1"/>
    <col min="2057" max="2057" width="15.7109375" style="152" customWidth="1"/>
    <col min="2058" max="2058" width="6.85546875" style="152" bestFit="1" customWidth="1"/>
    <col min="2059" max="2059" width="14.140625" style="152" bestFit="1" customWidth="1"/>
    <col min="2060" max="2060" width="15.7109375" style="152" bestFit="1" customWidth="1"/>
    <col min="2061" max="2304" width="9.140625" style="152"/>
    <col min="2305" max="2305" width="31" style="152" customWidth="1"/>
    <col min="2306" max="2306" width="11.28515625" style="152" bestFit="1" customWidth="1"/>
    <col min="2307" max="2307" width="11.5703125" style="152" customWidth="1"/>
    <col min="2308" max="2308" width="16.140625" style="152" customWidth="1"/>
    <col min="2309" max="2309" width="14.85546875" style="152" bestFit="1" customWidth="1"/>
    <col min="2310" max="2310" width="10.5703125" style="152" bestFit="1" customWidth="1"/>
    <col min="2311" max="2311" width="4.28515625" style="152" customWidth="1"/>
    <col min="2312" max="2312" width="18.28515625" style="152" customWidth="1"/>
    <col min="2313" max="2313" width="15.7109375" style="152" customWidth="1"/>
    <col min="2314" max="2314" width="6.85546875" style="152" bestFit="1" customWidth="1"/>
    <col min="2315" max="2315" width="14.140625" style="152" bestFit="1" customWidth="1"/>
    <col min="2316" max="2316" width="15.7109375" style="152" bestFit="1" customWidth="1"/>
    <col min="2317" max="2560" width="9.140625" style="152"/>
    <col min="2561" max="2561" width="31" style="152" customWidth="1"/>
    <col min="2562" max="2562" width="11.28515625" style="152" bestFit="1" customWidth="1"/>
    <col min="2563" max="2563" width="11.5703125" style="152" customWidth="1"/>
    <col min="2564" max="2564" width="16.140625" style="152" customWidth="1"/>
    <col min="2565" max="2565" width="14.85546875" style="152" bestFit="1" customWidth="1"/>
    <col min="2566" max="2566" width="10.5703125" style="152" bestFit="1" customWidth="1"/>
    <col min="2567" max="2567" width="4.28515625" style="152" customWidth="1"/>
    <col min="2568" max="2568" width="18.28515625" style="152" customWidth="1"/>
    <col min="2569" max="2569" width="15.7109375" style="152" customWidth="1"/>
    <col min="2570" max="2570" width="6.85546875" style="152" bestFit="1" customWidth="1"/>
    <col min="2571" max="2571" width="14.140625" style="152" bestFit="1" customWidth="1"/>
    <col min="2572" max="2572" width="15.7109375" style="152" bestFit="1" customWidth="1"/>
    <col min="2573" max="2816" width="9.140625" style="152"/>
    <col min="2817" max="2817" width="31" style="152" customWidth="1"/>
    <col min="2818" max="2818" width="11.28515625" style="152" bestFit="1" customWidth="1"/>
    <col min="2819" max="2819" width="11.5703125" style="152" customWidth="1"/>
    <col min="2820" max="2820" width="16.140625" style="152" customWidth="1"/>
    <col min="2821" max="2821" width="14.85546875" style="152" bestFit="1" customWidth="1"/>
    <col min="2822" max="2822" width="10.5703125" style="152" bestFit="1" customWidth="1"/>
    <col min="2823" max="2823" width="4.28515625" style="152" customWidth="1"/>
    <col min="2824" max="2824" width="18.28515625" style="152" customWidth="1"/>
    <col min="2825" max="2825" width="15.7109375" style="152" customWidth="1"/>
    <col min="2826" max="2826" width="6.85546875" style="152" bestFit="1" customWidth="1"/>
    <col min="2827" max="2827" width="14.140625" style="152" bestFit="1" customWidth="1"/>
    <col min="2828" max="2828" width="15.7109375" style="152" bestFit="1" customWidth="1"/>
    <col min="2829" max="3072" width="9.140625" style="152"/>
    <col min="3073" max="3073" width="31" style="152" customWidth="1"/>
    <col min="3074" max="3074" width="11.28515625" style="152" bestFit="1" customWidth="1"/>
    <col min="3075" max="3075" width="11.5703125" style="152" customWidth="1"/>
    <col min="3076" max="3076" width="16.140625" style="152" customWidth="1"/>
    <col min="3077" max="3077" width="14.85546875" style="152" bestFit="1" customWidth="1"/>
    <col min="3078" max="3078" width="10.5703125" style="152" bestFit="1" customWidth="1"/>
    <col min="3079" max="3079" width="4.28515625" style="152" customWidth="1"/>
    <col min="3080" max="3080" width="18.28515625" style="152" customWidth="1"/>
    <col min="3081" max="3081" width="15.7109375" style="152" customWidth="1"/>
    <col min="3082" max="3082" width="6.85546875" style="152" bestFit="1" customWidth="1"/>
    <col min="3083" max="3083" width="14.140625" style="152" bestFit="1" customWidth="1"/>
    <col min="3084" max="3084" width="15.7109375" style="152" bestFit="1" customWidth="1"/>
    <col min="3085" max="3328" width="9.140625" style="152"/>
    <col min="3329" max="3329" width="31" style="152" customWidth="1"/>
    <col min="3330" max="3330" width="11.28515625" style="152" bestFit="1" customWidth="1"/>
    <col min="3331" max="3331" width="11.5703125" style="152" customWidth="1"/>
    <col min="3332" max="3332" width="16.140625" style="152" customWidth="1"/>
    <col min="3333" max="3333" width="14.85546875" style="152" bestFit="1" customWidth="1"/>
    <col min="3334" max="3334" width="10.5703125" style="152" bestFit="1" customWidth="1"/>
    <col min="3335" max="3335" width="4.28515625" style="152" customWidth="1"/>
    <col min="3336" max="3336" width="18.28515625" style="152" customWidth="1"/>
    <col min="3337" max="3337" width="15.7109375" style="152" customWidth="1"/>
    <col min="3338" max="3338" width="6.85546875" style="152" bestFit="1" customWidth="1"/>
    <col min="3339" max="3339" width="14.140625" style="152" bestFit="1" customWidth="1"/>
    <col min="3340" max="3340" width="15.7109375" style="152" bestFit="1" customWidth="1"/>
    <col min="3341" max="3584" width="9.140625" style="152"/>
    <col min="3585" max="3585" width="31" style="152" customWidth="1"/>
    <col min="3586" max="3586" width="11.28515625" style="152" bestFit="1" customWidth="1"/>
    <col min="3587" max="3587" width="11.5703125" style="152" customWidth="1"/>
    <col min="3588" max="3588" width="16.140625" style="152" customWidth="1"/>
    <col min="3589" max="3589" width="14.85546875" style="152" bestFit="1" customWidth="1"/>
    <col min="3590" max="3590" width="10.5703125" style="152" bestFit="1" customWidth="1"/>
    <col min="3591" max="3591" width="4.28515625" style="152" customWidth="1"/>
    <col min="3592" max="3592" width="18.28515625" style="152" customWidth="1"/>
    <col min="3593" max="3593" width="15.7109375" style="152" customWidth="1"/>
    <col min="3594" max="3594" width="6.85546875" style="152" bestFit="1" customWidth="1"/>
    <col min="3595" max="3595" width="14.140625" style="152" bestFit="1" customWidth="1"/>
    <col min="3596" max="3596" width="15.7109375" style="152" bestFit="1" customWidth="1"/>
    <col min="3597" max="3840" width="9.140625" style="152"/>
    <col min="3841" max="3841" width="31" style="152" customWidth="1"/>
    <col min="3842" max="3842" width="11.28515625" style="152" bestFit="1" customWidth="1"/>
    <col min="3843" max="3843" width="11.5703125" style="152" customWidth="1"/>
    <col min="3844" max="3844" width="16.140625" style="152" customWidth="1"/>
    <col min="3845" max="3845" width="14.85546875" style="152" bestFit="1" customWidth="1"/>
    <col min="3846" max="3846" width="10.5703125" style="152" bestFit="1" customWidth="1"/>
    <col min="3847" max="3847" width="4.28515625" style="152" customWidth="1"/>
    <col min="3848" max="3848" width="18.28515625" style="152" customWidth="1"/>
    <col min="3849" max="3849" width="15.7109375" style="152" customWidth="1"/>
    <col min="3850" max="3850" width="6.85546875" style="152" bestFit="1" customWidth="1"/>
    <col min="3851" max="3851" width="14.140625" style="152" bestFit="1" customWidth="1"/>
    <col min="3852" max="3852" width="15.7109375" style="152" bestFit="1" customWidth="1"/>
    <col min="3853" max="4096" width="9.140625" style="152"/>
    <col min="4097" max="4097" width="31" style="152" customWidth="1"/>
    <col min="4098" max="4098" width="11.28515625" style="152" bestFit="1" customWidth="1"/>
    <col min="4099" max="4099" width="11.5703125" style="152" customWidth="1"/>
    <col min="4100" max="4100" width="16.140625" style="152" customWidth="1"/>
    <col min="4101" max="4101" width="14.85546875" style="152" bestFit="1" customWidth="1"/>
    <col min="4102" max="4102" width="10.5703125" style="152" bestFit="1" customWidth="1"/>
    <col min="4103" max="4103" width="4.28515625" style="152" customWidth="1"/>
    <col min="4104" max="4104" width="18.28515625" style="152" customWidth="1"/>
    <col min="4105" max="4105" width="15.7109375" style="152" customWidth="1"/>
    <col min="4106" max="4106" width="6.85546875" style="152" bestFit="1" customWidth="1"/>
    <col min="4107" max="4107" width="14.140625" style="152" bestFit="1" customWidth="1"/>
    <col min="4108" max="4108" width="15.7109375" style="152" bestFit="1" customWidth="1"/>
    <col min="4109" max="4352" width="9.140625" style="152"/>
    <col min="4353" max="4353" width="31" style="152" customWidth="1"/>
    <col min="4354" max="4354" width="11.28515625" style="152" bestFit="1" customWidth="1"/>
    <col min="4355" max="4355" width="11.5703125" style="152" customWidth="1"/>
    <col min="4356" max="4356" width="16.140625" style="152" customWidth="1"/>
    <col min="4357" max="4357" width="14.85546875" style="152" bestFit="1" customWidth="1"/>
    <col min="4358" max="4358" width="10.5703125" style="152" bestFit="1" customWidth="1"/>
    <col min="4359" max="4359" width="4.28515625" style="152" customWidth="1"/>
    <col min="4360" max="4360" width="18.28515625" style="152" customWidth="1"/>
    <col min="4361" max="4361" width="15.7109375" style="152" customWidth="1"/>
    <col min="4362" max="4362" width="6.85546875" style="152" bestFit="1" customWidth="1"/>
    <col min="4363" max="4363" width="14.140625" style="152" bestFit="1" customWidth="1"/>
    <col min="4364" max="4364" width="15.7109375" style="152" bestFit="1" customWidth="1"/>
    <col min="4365" max="4608" width="9.140625" style="152"/>
    <col min="4609" max="4609" width="31" style="152" customWidth="1"/>
    <col min="4610" max="4610" width="11.28515625" style="152" bestFit="1" customWidth="1"/>
    <col min="4611" max="4611" width="11.5703125" style="152" customWidth="1"/>
    <col min="4612" max="4612" width="16.140625" style="152" customWidth="1"/>
    <col min="4613" max="4613" width="14.85546875" style="152" bestFit="1" customWidth="1"/>
    <col min="4614" max="4614" width="10.5703125" style="152" bestFit="1" customWidth="1"/>
    <col min="4615" max="4615" width="4.28515625" style="152" customWidth="1"/>
    <col min="4616" max="4616" width="18.28515625" style="152" customWidth="1"/>
    <col min="4617" max="4617" width="15.7109375" style="152" customWidth="1"/>
    <col min="4618" max="4618" width="6.85546875" style="152" bestFit="1" customWidth="1"/>
    <col min="4619" max="4619" width="14.140625" style="152" bestFit="1" customWidth="1"/>
    <col min="4620" max="4620" width="15.7109375" style="152" bestFit="1" customWidth="1"/>
    <col min="4621" max="4864" width="9.140625" style="152"/>
    <col min="4865" max="4865" width="31" style="152" customWidth="1"/>
    <col min="4866" max="4866" width="11.28515625" style="152" bestFit="1" customWidth="1"/>
    <col min="4867" max="4867" width="11.5703125" style="152" customWidth="1"/>
    <col min="4868" max="4868" width="16.140625" style="152" customWidth="1"/>
    <col min="4869" max="4869" width="14.85546875" style="152" bestFit="1" customWidth="1"/>
    <col min="4870" max="4870" width="10.5703125" style="152" bestFit="1" customWidth="1"/>
    <col min="4871" max="4871" width="4.28515625" style="152" customWidth="1"/>
    <col min="4872" max="4872" width="18.28515625" style="152" customWidth="1"/>
    <col min="4873" max="4873" width="15.7109375" style="152" customWidth="1"/>
    <col min="4874" max="4874" width="6.85546875" style="152" bestFit="1" customWidth="1"/>
    <col min="4875" max="4875" width="14.140625" style="152" bestFit="1" customWidth="1"/>
    <col min="4876" max="4876" width="15.7109375" style="152" bestFit="1" customWidth="1"/>
    <col min="4877" max="5120" width="9.140625" style="152"/>
    <col min="5121" max="5121" width="31" style="152" customWidth="1"/>
    <col min="5122" max="5122" width="11.28515625" style="152" bestFit="1" customWidth="1"/>
    <col min="5123" max="5123" width="11.5703125" style="152" customWidth="1"/>
    <col min="5124" max="5124" width="16.140625" style="152" customWidth="1"/>
    <col min="5125" max="5125" width="14.85546875" style="152" bestFit="1" customWidth="1"/>
    <col min="5126" max="5126" width="10.5703125" style="152" bestFit="1" customWidth="1"/>
    <col min="5127" max="5127" width="4.28515625" style="152" customWidth="1"/>
    <col min="5128" max="5128" width="18.28515625" style="152" customWidth="1"/>
    <col min="5129" max="5129" width="15.7109375" style="152" customWidth="1"/>
    <col min="5130" max="5130" width="6.85546875" style="152" bestFit="1" customWidth="1"/>
    <col min="5131" max="5131" width="14.140625" style="152" bestFit="1" customWidth="1"/>
    <col min="5132" max="5132" width="15.7109375" style="152" bestFit="1" customWidth="1"/>
    <col min="5133" max="5376" width="9.140625" style="152"/>
    <col min="5377" max="5377" width="31" style="152" customWidth="1"/>
    <col min="5378" max="5378" width="11.28515625" style="152" bestFit="1" customWidth="1"/>
    <col min="5379" max="5379" width="11.5703125" style="152" customWidth="1"/>
    <col min="5380" max="5380" width="16.140625" style="152" customWidth="1"/>
    <col min="5381" max="5381" width="14.85546875" style="152" bestFit="1" customWidth="1"/>
    <col min="5382" max="5382" width="10.5703125" style="152" bestFit="1" customWidth="1"/>
    <col min="5383" max="5383" width="4.28515625" style="152" customWidth="1"/>
    <col min="5384" max="5384" width="18.28515625" style="152" customWidth="1"/>
    <col min="5385" max="5385" width="15.7109375" style="152" customWidth="1"/>
    <col min="5386" max="5386" width="6.85546875" style="152" bestFit="1" customWidth="1"/>
    <col min="5387" max="5387" width="14.140625" style="152" bestFit="1" customWidth="1"/>
    <col min="5388" max="5388" width="15.7109375" style="152" bestFit="1" customWidth="1"/>
    <col min="5389" max="5632" width="9.140625" style="152"/>
    <col min="5633" max="5633" width="31" style="152" customWidth="1"/>
    <col min="5634" max="5634" width="11.28515625" style="152" bestFit="1" customWidth="1"/>
    <col min="5635" max="5635" width="11.5703125" style="152" customWidth="1"/>
    <col min="5636" max="5636" width="16.140625" style="152" customWidth="1"/>
    <col min="5637" max="5637" width="14.85546875" style="152" bestFit="1" customWidth="1"/>
    <col min="5638" max="5638" width="10.5703125" style="152" bestFit="1" customWidth="1"/>
    <col min="5639" max="5639" width="4.28515625" style="152" customWidth="1"/>
    <col min="5640" max="5640" width="18.28515625" style="152" customWidth="1"/>
    <col min="5641" max="5641" width="15.7109375" style="152" customWidth="1"/>
    <col min="5642" max="5642" width="6.85546875" style="152" bestFit="1" customWidth="1"/>
    <col min="5643" max="5643" width="14.140625" style="152" bestFit="1" customWidth="1"/>
    <col min="5644" max="5644" width="15.7109375" style="152" bestFit="1" customWidth="1"/>
    <col min="5645" max="5888" width="9.140625" style="152"/>
    <col min="5889" max="5889" width="31" style="152" customWidth="1"/>
    <col min="5890" max="5890" width="11.28515625" style="152" bestFit="1" customWidth="1"/>
    <col min="5891" max="5891" width="11.5703125" style="152" customWidth="1"/>
    <col min="5892" max="5892" width="16.140625" style="152" customWidth="1"/>
    <col min="5893" max="5893" width="14.85546875" style="152" bestFit="1" customWidth="1"/>
    <col min="5894" max="5894" width="10.5703125" style="152" bestFit="1" customWidth="1"/>
    <col min="5895" max="5895" width="4.28515625" style="152" customWidth="1"/>
    <col min="5896" max="5896" width="18.28515625" style="152" customWidth="1"/>
    <col min="5897" max="5897" width="15.7109375" style="152" customWidth="1"/>
    <col min="5898" max="5898" width="6.85546875" style="152" bestFit="1" customWidth="1"/>
    <col min="5899" max="5899" width="14.140625" style="152" bestFit="1" customWidth="1"/>
    <col min="5900" max="5900" width="15.7109375" style="152" bestFit="1" customWidth="1"/>
    <col min="5901" max="6144" width="9.140625" style="152"/>
    <col min="6145" max="6145" width="31" style="152" customWidth="1"/>
    <col min="6146" max="6146" width="11.28515625" style="152" bestFit="1" customWidth="1"/>
    <col min="6147" max="6147" width="11.5703125" style="152" customWidth="1"/>
    <col min="6148" max="6148" width="16.140625" style="152" customWidth="1"/>
    <col min="6149" max="6149" width="14.85546875" style="152" bestFit="1" customWidth="1"/>
    <col min="6150" max="6150" width="10.5703125" style="152" bestFit="1" customWidth="1"/>
    <col min="6151" max="6151" width="4.28515625" style="152" customWidth="1"/>
    <col min="6152" max="6152" width="18.28515625" style="152" customWidth="1"/>
    <col min="6153" max="6153" width="15.7109375" style="152" customWidth="1"/>
    <col min="6154" max="6154" width="6.85546875" style="152" bestFit="1" customWidth="1"/>
    <col min="6155" max="6155" width="14.140625" style="152" bestFit="1" customWidth="1"/>
    <col min="6156" max="6156" width="15.7109375" style="152" bestFit="1" customWidth="1"/>
    <col min="6157" max="6400" width="9.140625" style="152"/>
    <col min="6401" max="6401" width="31" style="152" customWidth="1"/>
    <col min="6402" max="6402" width="11.28515625" style="152" bestFit="1" customWidth="1"/>
    <col min="6403" max="6403" width="11.5703125" style="152" customWidth="1"/>
    <col min="6404" max="6404" width="16.140625" style="152" customWidth="1"/>
    <col min="6405" max="6405" width="14.85546875" style="152" bestFit="1" customWidth="1"/>
    <col min="6406" max="6406" width="10.5703125" style="152" bestFit="1" customWidth="1"/>
    <col min="6407" max="6407" width="4.28515625" style="152" customWidth="1"/>
    <col min="6408" max="6408" width="18.28515625" style="152" customWidth="1"/>
    <col min="6409" max="6409" width="15.7109375" style="152" customWidth="1"/>
    <col min="6410" max="6410" width="6.85546875" style="152" bestFit="1" customWidth="1"/>
    <col min="6411" max="6411" width="14.140625" style="152" bestFit="1" customWidth="1"/>
    <col min="6412" max="6412" width="15.7109375" style="152" bestFit="1" customWidth="1"/>
    <col min="6413" max="6656" width="9.140625" style="152"/>
    <col min="6657" max="6657" width="31" style="152" customWidth="1"/>
    <col min="6658" max="6658" width="11.28515625" style="152" bestFit="1" customWidth="1"/>
    <col min="6659" max="6659" width="11.5703125" style="152" customWidth="1"/>
    <col min="6660" max="6660" width="16.140625" style="152" customWidth="1"/>
    <col min="6661" max="6661" width="14.85546875" style="152" bestFit="1" customWidth="1"/>
    <col min="6662" max="6662" width="10.5703125" style="152" bestFit="1" customWidth="1"/>
    <col min="6663" max="6663" width="4.28515625" style="152" customWidth="1"/>
    <col min="6664" max="6664" width="18.28515625" style="152" customWidth="1"/>
    <col min="6665" max="6665" width="15.7109375" style="152" customWidth="1"/>
    <col min="6666" max="6666" width="6.85546875" style="152" bestFit="1" customWidth="1"/>
    <col min="6667" max="6667" width="14.140625" style="152" bestFit="1" customWidth="1"/>
    <col min="6668" max="6668" width="15.7109375" style="152" bestFit="1" customWidth="1"/>
    <col min="6669" max="6912" width="9.140625" style="152"/>
    <col min="6913" max="6913" width="31" style="152" customWidth="1"/>
    <col min="6914" max="6914" width="11.28515625" style="152" bestFit="1" customWidth="1"/>
    <col min="6915" max="6915" width="11.5703125" style="152" customWidth="1"/>
    <col min="6916" max="6916" width="16.140625" style="152" customWidth="1"/>
    <col min="6917" max="6917" width="14.85546875" style="152" bestFit="1" customWidth="1"/>
    <col min="6918" max="6918" width="10.5703125" style="152" bestFit="1" customWidth="1"/>
    <col min="6919" max="6919" width="4.28515625" style="152" customWidth="1"/>
    <col min="6920" max="6920" width="18.28515625" style="152" customWidth="1"/>
    <col min="6921" max="6921" width="15.7109375" style="152" customWidth="1"/>
    <col min="6922" max="6922" width="6.85546875" style="152" bestFit="1" customWidth="1"/>
    <col min="6923" max="6923" width="14.140625" style="152" bestFit="1" customWidth="1"/>
    <col min="6924" max="6924" width="15.7109375" style="152" bestFit="1" customWidth="1"/>
    <col min="6925" max="7168" width="9.140625" style="152"/>
    <col min="7169" max="7169" width="31" style="152" customWidth="1"/>
    <col min="7170" max="7170" width="11.28515625" style="152" bestFit="1" customWidth="1"/>
    <col min="7171" max="7171" width="11.5703125" style="152" customWidth="1"/>
    <col min="7172" max="7172" width="16.140625" style="152" customWidth="1"/>
    <col min="7173" max="7173" width="14.85546875" style="152" bestFit="1" customWidth="1"/>
    <col min="7174" max="7174" width="10.5703125" style="152" bestFit="1" customWidth="1"/>
    <col min="7175" max="7175" width="4.28515625" style="152" customWidth="1"/>
    <col min="7176" max="7176" width="18.28515625" style="152" customWidth="1"/>
    <col min="7177" max="7177" width="15.7109375" style="152" customWidth="1"/>
    <col min="7178" max="7178" width="6.85546875" style="152" bestFit="1" customWidth="1"/>
    <col min="7179" max="7179" width="14.140625" style="152" bestFit="1" customWidth="1"/>
    <col min="7180" max="7180" width="15.7109375" style="152" bestFit="1" customWidth="1"/>
    <col min="7181" max="7424" width="9.140625" style="152"/>
    <col min="7425" max="7425" width="31" style="152" customWidth="1"/>
    <col min="7426" max="7426" width="11.28515625" style="152" bestFit="1" customWidth="1"/>
    <col min="7427" max="7427" width="11.5703125" style="152" customWidth="1"/>
    <col min="7428" max="7428" width="16.140625" style="152" customWidth="1"/>
    <col min="7429" max="7429" width="14.85546875" style="152" bestFit="1" customWidth="1"/>
    <col min="7430" max="7430" width="10.5703125" style="152" bestFit="1" customWidth="1"/>
    <col min="7431" max="7431" width="4.28515625" style="152" customWidth="1"/>
    <col min="7432" max="7432" width="18.28515625" style="152" customWidth="1"/>
    <col min="7433" max="7433" width="15.7109375" style="152" customWidth="1"/>
    <col min="7434" max="7434" width="6.85546875" style="152" bestFit="1" customWidth="1"/>
    <col min="7435" max="7435" width="14.140625" style="152" bestFit="1" customWidth="1"/>
    <col min="7436" max="7436" width="15.7109375" style="152" bestFit="1" customWidth="1"/>
    <col min="7437" max="7680" width="9.140625" style="152"/>
    <col min="7681" max="7681" width="31" style="152" customWidth="1"/>
    <col min="7682" max="7682" width="11.28515625" style="152" bestFit="1" customWidth="1"/>
    <col min="7683" max="7683" width="11.5703125" style="152" customWidth="1"/>
    <col min="7684" max="7684" width="16.140625" style="152" customWidth="1"/>
    <col min="7685" max="7685" width="14.85546875" style="152" bestFit="1" customWidth="1"/>
    <col min="7686" max="7686" width="10.5703125" style="152" bestFit="1" customWidth="1"/>
    <col min="7687" max="7687" width="4.28515625" style="152" customWidth="1"/>
    <col min="7688" max="7688" width="18.28515625" style="152" customWidth="1"/>
    <col min="7689" max="7689" width="15.7109375" style="152" customWidth="1"/>
    <col min="7690" max="7690" width="6.85546875" style="152" bestFit="1" customWidth="1"/>
    <col min="7691" max="7691" width="14.140625" style="152" bestFit="1" customWidth="1"/>
    <col min="7692" max="7692" width="15.7109375" style="152" bestFit="1" customWidth="1"/>
    <col min="7693" max="7936" width="9.140625" style="152"/>
    <col min="7937" max="7937" width="31" style="152" customWidth="1"/>
    <col min="7938" max="7938" width="11.28515625" style="152" bestFit="1" customWidth="1"/>
    <col min="7939" max="7939" width="11.5703125" style="152" customWidth="1"/>
    <col min="7940" max="7940" width="16.140625" style="152" customWidth="1"/>
    <col min="7941" max="7941" width="14.85546875" style="152" bestFit="1" customWidth="1"/>
    <col min="7942" max="7942" width="10.5703125" style="152" bestFit="1" customWidth="1"/>
    <col min="7943" max="7943" width="4.28515625" style="152" customWidth="1"/>
    <col min="7944" max="7944" width="18.28515625" style="152" customWidth="1"/>
    <col min="7945" max="7945" width="15.7109375" style="152" customWidth="1"/>
    <col min="7946" max="7946" width="6.85546875" style="152" bestFit="1" customWidth="1"/>
    <col min="7947" max="7947" width="14.140625" style="152" bestFit="1" customWidth="1"/>
    <col min="7948" max="7948" width="15.7109375" style="152" bestFit="1" customWidth="1"/>
    <col min="7949" max="8192" width="9.140625" style="152"/>
    <col min="8193" max="8193" width="31" style="152" customWidth="1"/>
    <col min="8194" max="8194" width="11.28515625" style="152" bestFit="1" customWidth="1"/>
    <col min="8195" max="8195" width="11.5703125" style="152" customWidth="1"/>
    <col min="8196" max="8196" width="16.140625" style="152" customWidth="1"/>
    <col min="8197" max="8197" width="14.85546875" style="152" bestFit="1" customWidth="1"/>
    <col min="8198" max="8198" width="10.5703125" style="152" bestFit="1" customWidth="1"/>
    <col min="8199" max="8199" width="4.28515625" style="152" customWidth="1"/>
    <col min="8200" max="8200" width="18.28515625" style="152" customWidth="1"/>
    <col min="8201" max="8201" width="15.7109375" style="152" customWidth="1"/>
    <col min="8202" max="8202" width="6.85546875" style="152" bestFit="1" customWidth="1"/>
    <col min="8203" max="8203" width="14.140625" style="152" bestFit="1" customWidth="1"/>
    <col min="8204" max="8204" width="15.7109375" style="152" bestFit="1" customWidth="1"/>
    <col min="8205" max="8448" width="9.140625" style="152"/>
    <col min="8449" max="8449" width="31" style="152" customWidth="1"/>
    <col min="8450" max="8450" width="11.28515625" style="152" bestFit="1" customWidth="1"/>
    <col min="8451" max="8451" width="11.5703125" style="152" customWidth="1"/>
    <col min="8452" max="8452" width="16.140625" style="152" customWidth="1"/>
    <col min="8453" max="8453" width="14.85546875" style="152" bestFit="1" customWidth="1"/>
    <col min="8454" max="8454" width="10.5703125" style="152" bestFit="1" customWidth="1"/>
    <col min="8455" max="8455" width="4.28515625" style="152" customWidth="1"/>
    <col min="8456" max="8456" width="18.28515625" style="152" customWidth="1"/>
    <col min="8457" max="8457" width="15.7109375" style="152" customWidth="1"/>
    <col min="8458" max="8458" width="6.85546875" style="152" bestFit="1" customWidth="1"/>
    <col min="8459" max="8459" width="14.140625" style="152" bestFit="1" customWidth="1"/>
    <col min="8460" max="8460" width="15.7109375" style="152" bestFit="1" customWidth="1"/>
    <col min="8461" max="8704" width="9.140625" style="152"/>
    <col min="8705" max="8705" width="31" style="152" customWidth="1"/>
    <col min="8706" max="8706" width="11.28515625" style="152" bestFit="1" customWidth="1"/>
    <col min="8707" max="8707" width="11.5703125" style="152" customWidth="1"/>
    <col min="8708" max="8708" width="16.140625" style="152" customWidth="1"/>
    <col min="8709" max="8709" width="14.85546875" style="152" bestFit="1" customWidth="1"/>
    <col min="8710" max="8710" width="10.5703125" style="152" bestFit="1" customWidth="1"/>
    <col min="8711" max="8711" width="4.28515625" style="152" customWidth="1"/>
    <col min="8712" max="8712" width="18.28515625" style="152" customWidth="1"/>
    <col min="8713" max="8713" width="15.7109375" style="152" customWidth="1"/>
    <col min="8714" max="8714" width="6.85546875" style="152" bestFit="1" customWidth="1"/>
    <col min="8715" max="8715" width="14.140625" style="152" bestFit="1" customWidth="1"/>
    <col min="8716" max="8716" width="15.7109375" style="152" bestFit="1" customWidth="1"/>
    <col min="8717" max="8960" width="9.140625" style="152"/>
    <col min="8961" max="8961" width="31" style="152" customWidth="1"/>
    <col min="8962" max="8962" width="11.28515625" style="152" bestFit="1" customWidth="1"/>
    <col min="8963" max="8963" width="11.5703125" style="152" customWidth="1"/>
    <col min="8964" max="8964" width="16.140625" style="152" customWidth="1"/>
    <col min="8965" max="8965" width="14.85546875" style="152" bestFit="1" customWidth="1"/>
    <col min="8966" max="8966" width="10.5703125" style="152" bestFit="1" customWidth="1"/>
    <col min="8967" max="8967" width="4.28515625" style="152" customWidth="1"/>
    <col min="8968" max="8968" width="18.28515625" style="152" customWidth="1"/>
    <col min="8969" max="8969" width="15.7109375" style="152" customWidth="1"/>
    <col min="8970" max="8970" width="6.85546875" style="152" bestFit="1" customWidth="1"/>
    <col min="8971" max="8971" width="14.140625" style="152" bestFit="1" customWidth="1"/>
    <col min="8972" max="8972" width="15.7109375" style="152" bestFit="1" customWidth="1"/>
    <col min="8973" max="9216" width="9.140625" style="152"/>
    <col min="9217" max="9217" width="31" style="152" customWidth="1"/>
    <col min="9218" max="9218" width="11.28515625" style="152" bestFit="1" customWidth="1"/>
    <col min="9219" max="9219" width="11.5703125" style="152" customWidth="1"/>
    <col min="9220" max="9220" width="16.140625" style="152" customWidth="1"/>
    <col min="9221" max="9221" width="14.85546875" style="152" bestFit="1" customWidth="1"/>
    <col min="9222" max="9222" width="10.5703125" style="152" bestFit="1" customWidth="1"/>
    <col min="9223" max="9223" width="4.28515625" style="152" customWidth="1"/>
    <col min="9224" max="9224" width="18.28515625" style="152" customWidth="1"/>
    <col min="9225" max="9225" width="15.7109375" style="152" customWidth="1"/>
    <col min="9226" max="9226" width="6.85546875" style="152" bestFit="1" customWidth="1"/>
    <col min="9227" max="9227" width="14.140625" style="152" bestFit="1" customWidth="1"/>
    <col min="9228" max="9228" width="15.7109375" style="152" bestFit="1" customWidth="1"/>
    <col min="9229" max="9472" width="9.140625" style="152"/>
    <col min="9473" max="9473" width="31" style="152" customWidth="1"/>
    <col min="9474" max="9474" width="11.28515625" style="152" bestFit="1" customWidth="1"/>
    <col min="9475" max="9475" width="11.5703125" style="152" customWidth="1"/>
    <col min="9476" max="9476" width="16.140625" style="152" customWidth="1"/>
    <col min="9477" max="9477" width="14.85546875" style="152" bestFit="1" customWidth="1"/>
    <col min="9478" max="9478" width="10.5703125" style="152" bestFit="1" customWidth="1"/>
    <col min="9479" max="9479" width="4.28515625" style="152" customWidth="1"/>
    <col min="9480" max="9480" width="18.28515625" style="152" customWidth="1"/>
    <col min="9481" max="9481" width="15.7109375" style="152" customWidth="1"/>
    <col min="9482" max="9482" width="6.85546875" style="152" bestFit="1" customWidth="1"/>
    <col min="9483" max="9483" width="14.140625" style="152" bestFit="1" customWidth="1"/>
    <col min="9484" max="9484" width="15.7109375" style="152" bestFit="1" customWidth="1"/>
    <col min="9485" max="9728" width="9.140625" style="152"/>
    <col min="9729" max="9729" width="31" style="152" customWidth="1"/>
    <col min="9730" max="9730" width="11.28515625" style="152" bestFit="1" customWidth="1"/>
    <col min="9731" max="9731" width="11.5703125" style="152" customWidth="1"/>
    <col min="9732" max="9732" width="16.140625" style="152" customWidth="1"/>
    <col min="9733" max="9733" width="14.85546875" style="152" bestFit="1" customWidth="1"/>
    <col min="9734" max="9734" width="10.5703125" style="152" bestFit="1" customWidth="1"/>
    <col min="9735" max="9735" width="4.28515625" style="152" customWidth="1"/>
    <col min="9736" max="9736" width="18.28515625" style="152" customWidth="1"/>
    <col min="9737" max="9737" width="15.7109375" style="152" customWidth="1"/>
    <col min="9738" max="9738" width="6.85546875" style="152" bestFit="1" customWidth="1"/>
    <col min="9739" max="9739" width="14.140625" style="152" bestFit="1" customWidth="1"/>
    <col min="9740" max="9740" width="15.7109375" style="152" bestFit="1" customWidth="1"/>
    <col min="9741" max="9984" width="9.140625" style="152"/>
    <col min="9985" max="9985" width="31" style="152" customWidth="1"/>
    <col min="9986" max="9986" width="11.28515625" style="152" bestFit="1" customWidth="1"/>
    <col min="9987" max="9987" width="11.5703125" style="152" customWidth="1"/>
    <col min="9988" max="9988" width="16.140625" style="152" customWidth="1"/>
    <col min="9989" max="9989" width="14.85546875" style="152" bestFit="1" customWidth="1"/>
    <col min="9990" max="9990" width="10.5703125" style="152" bestFit="1" customWidth="1"/>
    <col min="9991" max="9991" width="4.28515625" style="152" customWidth="1"/>
    <col min="9992" max="9992" width="18.28515625" style="152" customWidth="1"/>
    <col min="9993" max="9993" width="15.7109375" style="152" customWidth="1"/>
    <col min="9994" max="9994" width="6.85546875" style="152" bestFit="1" customWidth="1"/>
    <col min="9995" max="9995" width="14.140625" style="152" bestFit="1" customWidth="1"/>
    <col min="9996" max="9996" width="15.7109375" style="152" bestFit="1" customWidth="1"/>
    <col min="9997" max="10240" width="9.140625" style="152"/>
    <col min="10241" max="10241" width="31" style="152" customWidth="1"/>
    <col min="10242" max="10242" width="11.28515625" style="152" bestFit="1" customWidth="1"/>
    <col min="10243" max="10243" width="11.5703125" style="152" customWidth="1"/>
    <col min="10244" max="10244" width="16.140625" style="152" customWidth="1"/>
    <col min="10245" max="10245" width="14.85546875" style="152" bestFit="1" customWidth="1"/>
    <col min="10246" max="10246" width="10.5703125" style="152" bestFit="1" customWidth="1"/>
    <col min="10247" max="10247" width="4.28515625" style="152" customWidth="1"/>
    <col min="10248" max="10248" width="18.28515625" style="152" customWidth="1"/>
    <col min="10249" max="10249" width="15.7109375" style="152" customWidth="1"/>
    <col min="10250" max="10250" width="6.85546875" style="152" bestFit="1" customWidth="1"/>
    <col min="10251" max="10251" width="14.140625" style="152" bestFit="1" customWidth="1"/>
    <col min="10252" max="10252" width="15.7109375" style="152" bestFit="1" customWidth="1"/>
    <col min="10253" max="10496" width="9.140625" style="152"/>
    <col min="10497" max="10497" width="31" style="152" customWidth="1"/>
    <col min="10498" max="10498" width="11.28515625" style="152" bestFit="1" customWidth="1"/>
    <col min="10499" max="10499" width="11.5703125" style="152" customWidth="1"/>
    <col min="10500" max="10500" width="16.140625" style="152" customWidth="1"/>
    <col min="10501" max="10501" width="14.85546875" style="152" bestFit="1" customWidth="1"/>
    <col min="10502" max="10502" width="10.5703125" style="152" bestFit="1" customWidth="1"/>
    <col min="10503" max="10503" width="4.28515625" style="152" customWidth="1"/>
    <col min="10504" max="10504" width="18.28515625" style="152" customWidth="1"/>
    <col min="10505" max="10505" width="15.7109375" style="152" customWidth="1"/>
    <col min="10506" max="10506" width="6.85546875" style="152" bestFit="1" customWidth="1"/>
    <col min="10507" max="10507" width="14.140625" style="152" bestFit="1" customWidth="1"/>
    <col min="10508" max="10508" width="15.7109375" style="152" bestFit="1" customWidth="1"/>
    <col min="10509" max="10752" width="9.140625" style="152"/>
    <col min="10753" max="10753" width="31" style="152" customWidth="1"/>
    <col min="10754" max="10754" width="11.28515625" style="152" bestFit="1" customWidth="1"/>
    <col min="10755" max="10755" width="11.5703125" style="152" customWidth="1"/>
    <col min="10756" max="10756" width="16.140625" style="152" customWidth="1"/>
    <col min="10757" max="10757" width="14.85546875" style="152" bestFit="1" customWidth="1"/>
    <col min="10758" max="10758" width="10.5703125" style="152" bestFit="1" customWidth="1"/>
    <col min="10759" max="10759" width="4.28515625" style="152" customWidth="1"/>
    <col min="10760" max="10760" width="18.28515625" style="152" customWidth="1"/>
    <col min="10761" max="10761" width="15.7109375" style="152" customWidth="1"/>
    <col min="10762" max="10762" width="6.85546875" style="152" bestFit="1" customWidth="1"/>
    <col min="10763" max="10763" width="14.140625" style="152" bestFit="1" customWidth="1"/>
    <col min="10764" max="10764" width="15.7109375" style="152" bestFit="1" customWidth="1"/>
    <col min="10765" max="11008" width="9.140625" style="152"/>
    <col min="11009" max="11009" width="31" style="152" customWidth="1"/>
    <col min="11010" max="11010" width="11.28515625" style="152" bestFit="1" customWidth="1"/>
    <col min="11011" max="11011" width="11.5703125" style="152" customWidth="1"/>
    <col min="11012" max="11012" width="16.140625" style="152" customWidth="1"/>
    <col min="11013" max="11013" width="14.85546875" style="152" bestFit="1" customWidth="1"/>
    <col min="11014" max="11014" width="10.5703125" style="152" bestFit="1" customWidth="1"/>
    <col min="11015" max="11015" width="4.28515625" style="152" customWidth="1"/>
    <col min="11016" max="11016" width="18.28515625" style="152" customWidth="1"/>
    <col min="11017" max="11017" width="15.7109375" style="152" customWidth="1"/>
    <col min="11018" max="11018" width="6.85546875" style="152" bestFit="1" customWidth="1"/>
    <col min="11019" max="11019" width="14.140625" style="152" bestFit="1" customWidth="1"/>
    <col min="11020" max="11020" width="15.7109375" style="152" bestFit="1" customWidth="1"/>
    <col min="11021" max="11264" width="9.140625" style="152"/>
    <col min="11265" max="11265" width="31" style="152" customWidth="1"/>
    <col min="11266" max="11266" width="11.28515625" style="152" bestFit="1" customWidth="1"/>
    <col min="11267" max="11267" width="11.5703125" style="152" customWidth="1"/>
    <col min="11268" max="11268" width="16.140625" style="152" customWidth="1"/>
    <col min="11269" max="11269" width="14.85546875" style="152" bestFit="1" customWidth="1"/>
    <col min="11270" max="11270" width="10.5703125" style="152" bestFit="1" customWidth="1"/>
    <col min="11271" max="11271" width="4.28515625" style="152" customWidth="1"/>
    <col min="11272" max="11272" width="18.28515625" style="152" customWidth="1"/>
    <col min="11273" max="11273" width="15.7109375" style="152" customWidth="1"/>
    <col min="11274" max="11274" width="6.85546875" style="152" bestFit="1" customWidth="1"/>
    <col min="11275" max="11275" width="14.140625" style="152" bestFit="1" customWidth="1"/>
    <col min="11276" max="11276" width="15.7109375" style="152" bestFit="1" customWidth="1"/>
    <col min="11277" max="11520" width="9.140625" style="152"/>
    <col min="11521" max="11521" width="31" style="152" customWidth="1"/>
    <col min="11522" max="11522" width="11.28515625" style="152" bestFit="1" customWidth="1"/>
    <col min="11523" max="11523" width="11.5703125" style="152" customWidth="1"/>
    <col min="11524" max="11524" width="16.140625" style="152" customWidth="1"/>
    <col min="11525" max="11525" width="14.85546875" style="152" bestFit="1" customWidth="1"/>
    <col min="11526" max="11526" width="10.5703125" style="152" bestFit="1" customWidth="1"/>
    <col min="11527" max="11527" width="4.28515625" style="152" customWidth="1"/>
    <col min="11528" max="11528" width="18.28515625" style="152" customWidth="1"/>
    <col min="11529" max="11529" width="15.7109375" style="152" customWidth="1"/>
    <col min="11530" max="11530" width="6.85546875" style="152" bestFit="1" customWidth="1"/>
    <col min="11531" max="11531" width="14.140625" style="152" bestFit="1" customWidth="1"/>
    <col min="11532" max="11532" width="15.7109375" style="152" bestFit="1" customWidth="1"/>
    <col min="11533" max="11776" width="9.140625" style="152"/>
    <col min="11777" max="11777" width="31" style="152" customWidth="1"/>
    <col min="11778" max="11778" width="11.28515625" style="152" bestFit="1" customWidth="1"/>
    <col min="11779" max="11779" width="11.5703125" style="152" customWidth="1"/>
    <col min="11780" max="11780" width="16.140625" style="152" customWidth="1"/>
    <col min="11781" max="11781" width="14.85546875" style="152" bestFit="1" customWidth="1"/>
    <col min="11782" max="11782" width="10.5703125" style="152" bestFit="1" customWidth="1"/>
    <col min="11783" max="11783" width="4.28515625" style="152" customWidth="1"/>
    <col min="11784" max="11784" width="18.28515625" style="152" customWidth="1"/>
    <col min="11785" max="11785" width="15.7109375" style="152" customWidth="1"/>
    <col min="11786" max="11786" width="6.85546875" style="152" bestFit="1" customWidth="1"/>
    <col min="11787" max="11787" width="14.140625" style="152" bestFit="1" customWidth="1"/>
    <col min="11788" max="11788" width="15.7109375" style="152" bestFit="1" customWidth="1"/>
    <col min="11789" max="12032" width="9.140625" style="152"/>
    <col min="12033" max="12033" width="31" style="152" customWidth="1"/>
    <col min="12034" max="12034" width="11.28515625" style="152" bestFit="1" customWidth="1"/>
    <col min="12035" max="12035" width="11.5703125" style="152" customWidth="1"/>
    <col min="12036" max="12036" width="16.140625" style="152" customWidth="1"/>
    <col min="12037" max="12037" width="14.85546875" style="152" bestFit="1" customWidth="1"/>
    <col min="12038" max="12038" width="10.5703125" style="152" bestFit="1" customWidth="1"/>
    <col min="12039" max="12039" width="4.28515625" style="152" customWidth="1"/>
    <col min="12040" max="12040" width="18.28515625" style="152" customWidth="1"/>
    <col min="12041" max="12041" width="15.7109375" style="152" customWidth="1"/>
    <col min="12042" max="12042" width="6.85546875" style="152" bestFit="1" customWidth="1"/>
    <col min="12043" max="12043" width="14.140625" style="152" bestFit="1" customWidth="1"/>
    <col min="12044" max="12044" width="15.7109375" style="152" bestFit="1" customWidth="1"/>
    <col min="12045" max="12288" width="9.140625" style="152"/>
    <col min="12289" max="12289" width="31" style="152" customWidth="1"/>
    <col min="12290" max="12290" width="11.28515625" style="152" bestFit="1" customWidth="1"/>
    <col min="12291" max="12291" width="11.5703125" style="152" customWidth="1"/>
    <col min="12292" max="12292" width="16.140625" style="152" customWidth="1"/>
    <col min="12293" max="12293" width="14.85546875" style="152" bestFit="1" customWidth="1"/>
    <col min="12294" max="12294" width="10.5703125" style="152" bestFit="1" customWidth="1"/>
    <col min="12295" max="12295" width="4.28515625" style="152" customWidth="1"/>
    <col min="12296" max="12296" width="18.28515625" style="152" customWidth="1"/>
    <col min="12297" max="12297" width="15.7109375" style="152" customWidth="1"/>
    <col min="12298" max="12298" width="6.85546875" style="152" bestFit="1" customWidth="1"/>
    <col min="12299" max="12299" width="14.140625" style="152" bestFit="1" customWidth="1"/>
    <col min="12300" max="12300" width="15.7109375" style="152" bestFit="1" customWidth="1"/>
    <col min="12301" max="12544" width="9.140625" style="152"/>
    <col min="12545" max="12545" width="31" style="152" customWidth="1"/>
    <col min="12546" max="12546" width="11.28515625" style="152" bestFit="1" customWidth="1"/>
    <col min="12547" max="12547" width="11.5703125" style="152" customWidth="1"/>
    <col min="12548" max="12548" width="16.140625" style="152" customWidth="1"/>
    <col min="12549" max="12549" width="14.85546875" style="152" bestFit="1" customWidth="1"/>
    <col min="12550" max="12550" width="10.5703125" style="152" bestFit="1" customWidth="1"/>
    <col min="12551" max="12551" width="4.28515625" style="152" customWidth="1"/>
    <col min="12552" max="12552" width="18.28515625" style="152" customWidth="1"/>
    <col min="12553" max="12553" width="15.7109375" style="152" customWidth="1"/>
    <col min="12554" max="12554" width="6.85546875" style="152" bestFit="1" customWidth="1"/>
    <col min="12555" max="12555" width="14.140625" style="152" bestFit="1" customWidth="1"/>
    <col min="12556" max="12556" width="15.7109375" style="152" bestFit="1" customWidth="1"/>
    <col min="12557" max="12800" width="9.140625" style="152"/>
    <col min="12801" max="12801" width="31" style="152" customWidth="1"/>
    <col min="12802" max="12802" width="11.28515625" style="152" bestFit="1" customWidth="1"/>
    <col min="12803" max="12803" width="11.5703125" style="152" customWidth="1"/>
    <col min="12804" max="12804" width="16.140625" style="152" customWidth="1"/>
    <col min="12805" max="12805" width="14.85546875" style="152" bestFit="1" customWidth="1"/>
    <col min="12806" max="12806" width="10.5703125" style="152" bestFit="1" customWidth="1"/>
    <col min="12807" max="12807" width="4.28515625" style="152" customWidth="1"/>
    <col min="12808" max="12808" width="18.28515625" style="152" customWidth="1"/>
    <col min="12809" max="12809" width="15.7109375" style="152" customWidth="1"/>
    <col min="12810" max="12810" width="6.85546875" style="152" bestFit="1" customWidth="1"/>
    <col min="12811" max="12811" width="14.140625" style="152" bestFit="1" customWidth="1"/>
    <col min="12812" max="12812" width="15.7109375" style="152" bestFit="1" customWidth="1"/>
    <col min="12813" max="13056" width="9.140625" style="152"/>
    <col min="13057" max="13057" width="31" style="152" customWidth="1"/>
    <col min="13058" max="13058" width="11.28515625" style="152" bestFit="1" customWidth="1"/>
    <col min="13059" max="13059" width="11.5703125" style="152" customWidth="1"/>
    <col min="13060" max="13060" width="16.140625" style="152" customWidth="1"/>
    <col min="13061" max="13061" width="14.85546875" style="152" bestFit="1" customWidth="1"/>
    <col min="13062" max="13062" width="10.5703125" style="152" bestFit="1" customWidth="1"/>
    <col min="13063" max="13063" width="4.28515625" style="152" customWidth="1"/>
    <col min="13064" max="13064" width="18.28515625" style="152" customWidth="1"/>
    <col min="13065" max="13065" width="15.7109375" style="152" customWidth="1"/>
    <col min="13066" max="13066" width="6.85546875" style="152" bestFit="1" customWidth="1"/>
    <col min="13067" max="13067" width="14.140625" style="152" bestFit="1" customWidth="1"/>
    <col min="13068" max="13068" width="15.7109375" style="152" bestFit="1" customWidth="1"/>
    <col min="13069" max="13312" width="9.140625" style="152"/>
    <col min="13313" max="13313" width="31" style="152" customWidth="1"/>
    <col min="13314" max="13314" width="11.28515625" style="152" bestFit="1" customWidth="1"/>
    <col min="13315" max="13315" width="11.5703125" style="152" customWidth="1"/>
    <col min="13316" max="13316" width="16.140625" style="152" customWidth="1"/>
    <col min="13317" max="13317" width="14.85546875" style="152" bestFit="1" customWidth="1"/>
    <col min="13318" max="13318" width="10.5703125" style="152" bestFit="1" customWidth="1"/>
    <col min="13319" max="13319" width="4.28515625" style="152" customWidth="1"/>
    <col min="13320" max="13320" width="18.28515625" style="152" customWidth="1"/>
    <col min="13321" max="13321" width="15.7109375" style="152" customWidth="1"/>
    <col min="13322" max="13322" width="6.85546875" style="152" bestFit="1" customWidth="1"/>
    <col min="13323" max="13323" width="14.140625" style="152" bestFit="1" customWidth="1"/>
    <col min="13324" max="13324" width="15.7109375" style="152" bestFit="1" customWidth="1"/>
    <col min="13325" max="13568" width="9.140625" style="152"/>
    <col min="13569" max="13569" width="31" style="152" customWidth="1"/>
    <col min="13570" max="13570" width="11.28515625" style="152" bestFit="1" customWidth="1"/>
    <col min="13571" max="13571" width="11.5703125" style="152" customWidth="1"/>
    <col min="13572" max="13572" width="16.140625" style="152" customWidth="1"/>
    <col min="13573" max="13573" width="14.85546875" style="152" bestFit="1" customWidth="1"/>
    <col min="13574" max="13574" width="10.5703125" style="152" bestFit="1" customWidth="1"/>
    <col min="13575" max="13575" width="4.28515625" style="152" customWidth="1"/>
    <col min="13576" max="13576" width="18.28515625" style="152" customWidth="1"/>
    <col min="13577" max="13577" width="15.7109375" style="152" customWidth="1"/>
    <col min="13578" max="13578" width="6.85546875" style="152" bestFit="1" customWidth="1"/>
    <col min="13579" max="13579" width="14.140625" style="152" bestFit="1" customWidth="1"/>
    <col min="13580" max="13580" width="15.7109375" style="152" bestFit="1" customWidth="1"/>
    <col min="13581" max="13824" width="9.140625" style="152"/>
    <col min="13825" max="13825" width="31" style="152" customWidth="1"/>
    <col min="13826" max="13826" width="11.28515625" style="152" bestFit="1" customWidth="1"/>
    <col min="13827" max="13827" width="11.5703125" style="152" customWidth="1"/>
    <col min="13828" max="13828" width="16.140625" style="152" customWidth="1"/>
    <col min="13829" max="13829" width="14.85546875" style="152" bestFit="1" customWidth="1"/>
    <col min="13830" max="13830" width="10.5703125" style="152" bestFit="1" customWidth="1"/>
    <col min="13831" max="13831" width="4.28515625" style="152" customWidth="1"/>
    <col min="13832" max="13832" width="18.28515625" style="152" customWidth="1"/>
    <col min="13833" max="13833" width="15.7109375" style="152" customWidth="1"/>
    <col min="13834" max="13834" width="6.85546875" style="152" bestFit="1" customWidth="1"/>
    <col min="13835" max="13835" width="14.140625" style="152" bestFit="1" customWidth="1"/>
    <col min="13836" max="13836" width="15.7109375" style="152" bestFit="1" customWidth="1"/>
    <col min="13837" max="14080" width="9.140625" style="152"/>
    <col min="14081" max="14081" width="31" style="152" customWidth="1"/>
    <col min="14082" max="14082" width="11.28515625" style="152" bestFit="1" customWidth="1"/>
    <col min="14083" max="14083" width="11.5703125" style="152" customWidth="1"/>
    <col min="14084" max="14084" width="16.140625" style="152" customWidth="1"/>
    <col min="14085" max="14085" width="14.85546875" style="152" bestFit="1" customWidth="1"/>
    <col min="14086" max="14086" width="10.5703125" style="152" bestFit="1" customWidth="1"/>
    <col min="14087" max="14087" width="4.28515625" style="152" customWidth="1"/>
    <col min="14088" max="14088" width="18.28515625" style="152" customWidth="1"/>
    <col min="14089" max="14089" width="15.7109375" style="152" customWidth="1"/>
    <col min="14090" max="14090" width="6.85546875" style="152" bestFit="1" customWidth="1"/>
    <col min="14091" max="14091" width="14.140625" style="152" bestFit="1" customWidth="1"/>
    <col min="14092" max="14092" width="15.7109375" style="152" bestFit="1" customWidth="1"/>
    <col min="14093" max="14336" width="9.140625" style="152"/>
    <col min="14337" max="14337" width="31" style="152" customWidth="1"/>
    <col min="14338" max="14338" width="11.28515625" style="152" bestFit="1" customWidth="1"/>
    <col min="14339" max="14339" width="11.5703125" style="152" customWidth="1"/>
    <col min="14340" max="14340" width="16.140625" style="152" customWidth="1"/>
    <col min="14341" max="14341" width="14.85546875" style="152" bestFit="1" customWidth="1"/>
    <col min="14342" max="14342" width="10.5703125" style="152" bestFit="1" customWidth="1"/>
    <col min="14343" max="14343" width="4.28515625" style="152" customWidth="1"/>
    <col min="14344" max="14344" width="18.28515625" style="152" customWidth="1"/>
    <col min="14345" max="14345" width="15.7109375" style="152" customWidth="1"/>
    <col min="14346" max="14346" width="6.85546875" style="152" bestFit="1" customWidth="1"/>
    <col min="14347" max="14347" width="14.140625" style="152" bestFit="1" customWidth="1"/>
    <col min="14348" max="14348" width="15.7109375" style="152" bestFit="1" customWidth="1"/>
    <col min="14349" max="14592" width="9.140625" style="152"/>
    <col min="14593" max="14593" width="31" style="152" customWidth="1"/>
    <col min="14594" max="14594" width="11.28515625" style="152" bestFit="1" customWidth="1"/>
    <col min="14595" max="14595" width="11.5703125" style="152" customWidth="1"/>
    <col min="14596" max="14596" width="16.140625" style="152" customWidth="1"/>
    <col min="14597" max="14597" width="14.85546875" style="152" bestFit="1" customWidth="1"/>
    <col min="14598" max="14598" width="10.5703125" style="152" bestFit="1" customWidth="1"/>
    <col min="14599" max="14599" width="4.28515625" style="152" customWidth="1"/>
    <col min="14600" max="14600" width="18.28515625" style="152" customWidth="1"/>
    <col min="14601" max="14601" width="15.7109375" style="152" customWidth="1"/>
    <col min="14602" max="14602" width="6.85546875" style="152" bestFit="1" customWidth="1"/>
    <col min="14603" max="14603" width="14.140625" style="152" bestFit="1" customWidth="1"/>
    <col min="14604" max="14604" width="15.7109375" style="152" bestFit="1" customWidth="1"/>
    <col min="14605" max="14848" width="9.140625" style="152"/>
    <col min="14849" max="14849" width="31" style="152" customWidth="1"/>
    <col min="14850" max="14850" width="11.28515625" style="152" bestFit="1" customWidth="1"/>
    <col min="14851" max="14851" width="11.5703125" style="152" customWidth="1"/>
    <col min="14852" max="14852" width="16.140625" style="152" customWidth="1"/>
    <col min="14853" max="14853" width="14.85546875" style="152" bestFit="1" customWidth="1"/>
    <col min="14854" max="14854" width="10.5703125" style="152" bestFit="1" customWidth="1"/>
    <col min="14855" max="14855" width="4.28515625" style="152" customWidth="1"/>
    <col min="14856" max="14856" width="18.28515625" style="152" customWidth="1"/>
    <col min="14857" max="14857" width="15.7109375" style="152" customWidth="1"/>
    <col min="14858" max="14858" width="6.85546875" style="152" bestFit="1" customWidth="1"/>
    <col min="14859" max="14859" width="14.140625" style="152" bestFit="1" customWidth="1"/>
    <col min="14860" max="14860" width="15.7109375" style="152" bestFit="1" customWidth="1"/>
    <col min="14861" max="15104" width="9.140625" style="152"/>
    <col min="15105" max="15105" width="31" style="152" customWidth="1"/>
    <col min="15106" max="15106" width="11.28515625" style="152" bestFit="1" customWidth="1"/>
    <col min="15107" max="15107" width="11.5703125" style="152" customWidth="1"/>
    <col min="15108" max="15108" width="16.140625" style="152" customWidth="1"/>
    <col min="15109" max="15109" width="14.85546875" style="152" bestFit="1" customWidth="1"/>
    <col min="15110" max="15110" width="10.5703125" style="152" bestFit="1" customWidth="1"/>
    <col min="15111" max="15111" width="4.28515625" style="152" customWidth="1"/>
    <col min="15112" max="15112" width="18.28515625" style="152" customWidth="1"/>
    <col min="15113" max="15113" width="15.7109375" style="152" customWidth="1"/>
    <col min="15114" max="15114" width="6.85546875" style="152" bestFit="1" customWidth="1"/>
    <col min="15115" max="15115" width="14.140625" style="152" bestFit="1" customWidth="1"/>
    <col min="15116" max="15116" width="15.7109375" style="152" bestFit="1" customWidth="1"/>
    <col min="15117" max="15360" width="9.140625" style="152"/>
    <col min="15361" max="15361" width="31" style="152" customWidth="1"/>
    <col min="15362" max="15362" width="11.28515625" style="152" bestFit="1" customWidth="1"/>
    <col min="15363" max="15363" width="11.5703125" style="152" customWidth="1"/>
    <col min="15364" max="15364" width="16.140625" style="152" customWidth="1"/>
    <col min="15365" max="15365" width="14.85546875" style="152" bestFit="1" customWidth="1"/>
    <col min="15366" max="15366" width="10.5703125" style="152" bestFit="1" customWidth="1"/>
    <col min="15367" max="15367" width="4.28515625" style="152" customWidth="1"/>
    <col min="15368" max="15368" width="18.28515625" style="152" customWidth="1"/>
    <col min="15369" max="15369" width="15.7109375" style="152" customWidth="1"/>
    <col min="15370" max="15370" width="6.85546875" style="152" bestFit="1" customWidth="1"/>
    <col min="15371" max="15371" width="14.140625" style="152" bestFit="1" customWidth="1"/>
    <col min="15372" max="15372" width="15.7109375" style="152" bestFit="1" customWidth="1"/>
    <col min="15373" max="15616" width="9.140625" style="152"/>
    <col min="15617" max="15617" width="31" style="152" customWidth="1"/>
    <col min="15618" max="15618" width="11.28515625" style="152" bestFit="1" customWidth="1"/>
    <col min="15619" max="15619" width="11.5703125" style="152" customWidth="1"/>
    <col min="15620" max="15620" width="16.140625" style="152" customWidth="1"/>
    <col min="15621" max="15621" width="14.85546875" style="152" bestFit="1" customWidth="1"/>
    <col min="15622" max="15622" width="10.5703125" style="152" bestFit="1" customWidth="1"/>
    <col min="15623" max="15623" width="4.28515625" style="152" customWidth="1"/>
    <col min="15624" max="15624" width="18.28515625" style="152" customWidth="1"/>
    <col min="15625" max="15625" width="15.7109375" style="152" customWidth="1"/>
    <col min="15626" max="15626" width="6.85546875" style="152" bestFit="1" customWidth="1"/>
    <col min="15627" max="15627" width="14.140625" style="152" bestFit="1" customWidth="1"/>
    <col min="15628" max="15628" width="15.7109375" style="152" bestFit="1" customWidth="1"/>
    <col min="15629" max="15872" width="9.140625" style="152"/>
    <col min="15873" max="15873" width="31" style="152" customWidth="1"/>
    <col min="15874" max="15874" width="11.28515625" style="152" bestFit="1" customWidth="1"/>
    <col min="15875" max="15875" width="11.5703125" style="152" customWidth="1"/>
    <col min="15876" max="15876" width="16.140625" style="152" customWidth="1"/>
    <col min="15877" max="15877" width="14.85546875" style="152" bestFit="1" customWidth="1"/>
    <col min="15878" max="15878" width="10.5703125" style="152" bestFit="1" customWidth="1"/>
    <col min="15879" max="15879" width="4.28515625" style="152" customWidth="1"/>
    <col min="15880" max="15880" width="18.28515625" style="152" customWidth="1"/>
    <col min="15881" max="15881" width="15.7109375" style="152" customWidth="1"/>
    <col min="15882" max="15882" width="6.85546875" style="152" bestFit="1" customWidth="1"/>
    <col min="15883" max="15883" width="14.140625" style="152" bestFit="1" customWidth="1"/>
    <col min="15884" max="15884" width="15.7109375" style="152" bestFit="1" customWidth="1"/>
    <col min="15885" max="16128" width="9.140625" style="152"/>
    <col min="16129" max="16129" width="31" style="152" customWidth="1"/>
    <col min="16130" max="16130" width="11.28515625" style="152" bestFit="1" customWidth="1"/>
    <col min="16131" max="16131" width="11.5703125" style="152" customWidth="1"/>
    <col min="16132" max="16132" width="16.140625" style="152" customWidth="1"/>
    <col min="16133" max="16133" width="14.85546875" style="152" bestFit="1" customWidth="1"/>
    <col min="16134" max="16134" width="10.5703125" style="152" bestFit="1" customWidth="1"/>
    <col min="16135" max="16135" width="4.28515625" style="152" customWidth="1"/>
    <col min="16136" max="16136" width="18.28515625" style="152" customWidth="1"/>
    <col min="16137" max="16137" width="15.7109375" style="152" customWidth="1"/>
    <col min="16138" max="16138" width="6.85546875" style="152" bestFit="1" customWidth="1"/>
    <col min="16139" max="16139" width="14.140625" style="152" bestFit="1" customWidth="1"/>
    <col min="16140" max="16140" width="15.7109375" style="152" bestFit="1" customWidth="1"/>
    <col min="16141" max="16384" width="9.140625" style="152"/>
  </cols>
  <sheetData>
    <row r="1" spans="1:11">
      <c r="A1" s="143" t="s">
        <v>0</v>
      </c>
      <c r="B1" s="183"/>
      <c r="C1" s="183"/>
      <c r="D1" s="183"/>
      <c r="E1" s="183"/>
      <c r="F1" s="225"/>
      <c r="G1" s="225"/>
      <c r="H1" s="144"/>
      <c r="I1" s="144"/>
      <c r="J1" s="144"/>
      <c r="K1" s="225"/>
    </row>
    <row r="2" spans="1:11" s="171" customFormat="1">
      <c r="A2" s="234"/>
      <c r="B2" s="127"/>
      <c r="C2" s="226"/>
      <c r="D2" s="234"/>
      <c r="E2" s="226"/>
    </row>
    <row r="3" spans="1:11">
      <c r="A3" s="183"/>
      <c r="B3" s="183"/>
      <c r="C3" s="237"/>
      <c r="D3" s="237"/>
      <c r="E3" s="224" t="s">
        <v>1</v>
      </c>
      <c r="F3" s="224"/>
      <c r="G3" s="225"/>
      <c r="H3" s="225"/>
      <c r="I3" s="171"/>
      <c r="J3" s="171"/>
      <c r="K3" s="225"/>
    </row>
    <row r="4" spans="1:11">
      <c r="A4" s="233" t="s">
        <v>14</v>
      </c>
      <c r="B4" s="183"/>
      <c r="C4" s="236"/>
      <c r="D4" s="236"/>
      <c r="E4" s="235">
        <v>1.6490000000000001E-2</v>
      </c>
      <c r="F4" s="224"/>
      <c r="G4" s="225"/>
      <c r="H4" s="233" t="s">
        <v>76</v>
      </c>
      <c r="I4" s="207"/>
      <c r="J4" s="171"/>
      <c r="K4" s="225"/>
    </row>
    <row r="5" spans="1:11">
      <c r="A5" s="233" t="s">
        <v>31</v>
      </c>
      <c r="B5" s="183"/>
      <c r="C5" s="236"/>
      <c r="D5" s="236"/>
      <c r="E5" s="235">
        <v>1.451E-2</v>
      </c>
      <c r="F5" s="224"/>
      <c r="G5" s="225"/>
      <c r="H5" s="234" t="s">
        <v>77</v>
      </c>
      <c r="I5" s="144"/>
      <c r="J5" s="171"/>
      <c r="K5" s="225"/>
    </row>
    <row r="6" spans="1:11">
      <c r="A6" s="233" t="s">
        <v>12</v>
      </c>
      <c r="B6" s="183"/>
      <c r="C6" s="236"/>
      <c r="D6" s="236"/>
      <c r="E6" s="235">
        <v>-0.02</v>
      </c>
      <c r="F6" s="224"/>
      <c r="G6" s="225"/>
      <c r="H6" s="234" t="s">
        <v>6</v>
      </c>
      <c r="I6" s="211"/>
      <c r="J6" s="171"/>
      <c r="K6" s="225"/>
    </row>
    <row r="7" spans="1:11">
      <c r="A7" s="233" t="s">
        <v>15</v>
      </c>
      <c r="B7" s="183"/>
      <c r="C7" s="205"/>
      <c r="D7" s="205"/>
      <c r="E7" s="235">
        <v>25</v>
      </c>
      <c r="F7" s="224"/>
      <c r="G7" s="225"/>
      <c r="H7" s="234" t="s">
        <v>8</v>
      </c>
      <c r="I7" s="210" t="s">
        <v>78</v>
      </c>
      <c r="J7" s="225"/>
      <c r="K7" s="225"/>
    </row>
    <row r="8" spans="1:11">
      <c r="A8" s="233" t="s">
        <v>79</v>
      </c>
      <c r="B8" s="183" t="s">
        <v>80</v>
      </c>
      <c r="C8" s="238"/>
      <c r="D8" s="238"/>
      <c r="E8" s="235">
        <v>0.93899999999999995</v>
      </c>
      <c r="F8" s="224"/>
      <c r="G8" s="225"/>
      <c r="H8" s="233" t="s">
        <v>11</v>
      </c>
      <c r="I8" s="211">
        <v>5</v>
      </c>
      <c r="J8" s="171"/>
      <c r="K8" s="204"/>
    </row>
    <row r="9" spans="1:11">
      <c r="A9" s="183"/>
      <c r="B9" s="183" t="s">
        <v>81</v>
      </c>
      <c r="C9" s="238"/>
      <c r="D9" s="238"/>
      <c r="E9" s="235">
        <v>0</v>
      </c>
      <c r="F9" s="224"/>
      <c r="G9" s="225"/>
      <c r="H9" s="233" t="s">
        <v>13</v>
      </c>
      <c r="I9" s="209">
        <v>1</v>
      </c>
      <c r="J9" s="171"/>
      <c r="K9" s="204"/>
    </row>
    <row r="10" spans="1:11">
      <c r="A10" s="233" t="s">
        <v>17</v>
      </c>
      <c r="B10" s="183"/>
      <c r="C10" s="236"/>
      <c r="D10" s="236"/>
      <c r="E10" s="235">
        <v>4.4099999999999999E-3</v>
      </c>
      <c r="F10" s="224"/>
      <c r="G10" s="225"/>
      <c r="H10" s="225"/>
      <c r="I10" s="207"/>
      <c r="J10" s="171"/>
      <c r="K10" s="204"/>
    </row>
    <row r="11" spans="1:11">
      <c r="A11" s="233" t="s">
        <v>18</v>
      </c>
      <c r="B11" s="183"/>
      <c r="C11" s="236"/>
      <c r="D11" s="236"/>
      <c r="E11" s="235">
        <v>1.319E-2</v>
      </c>
      <c r="F11" s="224"/>
      <c r="G11" s="225"/>
      <c r="H11" s="225"/>
      <c r="I11" s="225"/>
      <c r="J11" s="171"/>
      <c r="K11" s="225"/>
    </row>
    <row r="12" spans="1:11">
      <c r="A12" s="233" t="s">
        <v>19</v>
      </c>
      <c r="B12" s="183"/>
      <c r="C12" s="236"/>
      <c r="D12" s="236"/>
      <c r="E12" s="235">
        <v>2E-3</v>
      </c>
      <c r="F12" s="224"/>
      <c r="G12" s="225"/>
      <c r="H12" s="234"/>
      <c r="I12" s="171"/>
      <c r="J12" s="171"/>
      <c r="K12" s="225"/>
    </row>
    <row r="13" spans="1:11">
      <c r="A13" s="233" t="s">
        <v>82</v>
      </c>
      <c r="B13" s="183"/>
      <c r="C13" s="236"/>
      <c r="D13" s="236"/>
      <c r="E13" s="235">
        <v>-2.402E-2</v>
      </c>
      <c r="F13" s="224"/>
      <c r="G13" s="225"/>
      <c r="H13" s="234"/>
      <c r="I13" s="171"/>
      <c r="J13" s="171"/>
      <c r="K13" s="225"/>
    </row>
    <row r="14" spans="1:11">
      <c r="A14" s="233" t="s">
        <v>20</v>
      </c>
      <c r="B14" s="183"/>
      <c r="C14" s="236"/>
      <c r="D14" s="236"/>
      <c r="E14" s="235">
        <v>-4.0460000000000003E-2</v>
      </c>
      <c r="F14" s="224"/>
      <c r="G14" s="225"/>
      <c r="H14" s="234"/>
      <c r="I14" s="171"/>
      <c r="J14" s="171"/>
      <c r="K14" s="225"/>
    </row>
    <row r="15" spans="1:11">
      <c r="A15" s="233" t="s">
        <v>83</v>
      </c>
      <c r="B15" s="183"/>
      <c r="C15" s="236"/>
      <c r="D15" s="236"/>
      <c r="E15" s="235">
        <v>0.32435000000000003</v>
      </c>
      <c r="F15" s="224"/>
      <c r="G15" s="225"/>
      <c r="H15" s="234"/>
      <c r="I15" s="171"/>
      <c r="J15" s="171"/>
      <c r="K15" s="225"/>
    </row>
    <row r="16" spans="1:11">
      <c r="A16" s="233" t="s">
        <v>84</v>
      </c>
      <c r="B16" s="183"/>
      <c r="C16" s="236"/>
      <c r="D16" s="236"/>
      <c r="E16" s="235">
        <v>0</v>
      </c>
      <c r="F16" s="235"/>
      <c r="G16" s="225"/>
      <c r="H16" s="225"/>
      <c r="I16" s="225"/>
      <c r="J16" s="171"/>
      <c r="K16" s="225"/>
    </row>
    <row r="17" spans="1:12">
      <c r="A17" s="225"/>
      <c r="B17" s="225"/>
      <c r="C17" s="225"/>
      <c r="D17" s="225"/>
      <c r="E17" s="183"/>
      <c r="F17" s="235"/>
      <c r="G17" s="225"/>
      <c r="H17" s="225"/>
      <c r="I17" s="225"/>
      <c r="J17" s="171"/>
      <c r="K17" s="225"/>
      <c r="L17" s="225"/>
    </row>
    <row r="18" spans="1:12">
      <c r="A18" s="233" t="s">
        <v>21</v>
      </c>
      <c r="B18" s="183"/>
      <c r="C18" s="236"/>
      <c r="D18" s="239"/>
      <c r="E18" s="235">
        <v>0.98760999999999999</v>
      </c>
      <c r="F18" s="235"/>
      <c r="G18" s="225"/>
      <c r="H18" s="225"/>
      <c r="I18" s="225"/>
      <c r="J18" s="225"/>
      <c r="K18" s="225"/>
      <c r="L18" s="225"/>
    </row>
    <row r="19" spans="1:12">
      <c r="A19" s="233" t="s">
        <v>22</v>
      </c>
      <c r="B19" s="183"/>
      <c r="C19" s="236"/>
      <c r="D19" s="239"/>
      <c r="E19" s="235">
        <v>0.96760999999999997</v>
      </c>
      <c r="F19" s="235"/>
      <c r="G19" s="225"/>
      <c r="H19" s="225"/>
      <c r="I19" s="225"/>
      <c r="J19" s="225"/>
      <c r="K19" s="225"/>
      <c r="L19" s="225"/>
    </row>
    <row r="20" spans="1:12">
      <c r="A20" s="233" t="s">
        <v>23</v>
      </c>
      <c r="B20" s="183"/>
      <c r="C20" s="236"/>
      <c r="D20" s="239"/>
      <c r="E20" s="235">
        <v>0</v>
      </c>
      <c r="F20" s="235"/>
      <c r="G20" s="225"/>
      <c r="H20" s="225"/>
      <c r="I20" s="225"/>
      <c r="J20" s="225"/>
      <c r="K20" s="225"/>
      <c r="L20" s="225"/>
    </row>
    <row r="21" spans="1:12">
      <c r="A21" s="225"/>
      <c r="B21" s="225"/>
      <c r="C21" s="225"/>
      <c r="D21" s="225"/>
      <c r="E21" s="225"/>
      <c r="F21" s="225"/>
      <c r="G21" s="225"/>
      <c r="H21" s="225"/>
      <c r="I21" s="27"/>
      <c r="J21" s="27"/>
      <c r="K21" s="225"/>
      <c r="L21" s="225"/>
    </row>
    <row r="22" spans="1:12">
      <c r="A22" s="28" t="s">
        <v>85</v>
      </c>
      <c r="B22" s="276"/>
      <c r="C22" s="29" t="s">
        <v>25</v>
      </c>
      <c r="D22" s="29" t="s">
        <v>26</v>
      </c>
      <c r="E22" s="29" t="s">
        <v>27</v>
      </c>
      <c r="F22" s="237"/>
      <c r="G22" s="226"/>
      <c r="H22" s="30" t="s">
        <v>28</v>
      </c>
      <c r="I22" s="271"/>
      <c r="J22" s="29" t="s">
        <v>25</v>
      </c>
      <c r="K22" s="29" t="s">
        <v>26</v>
      </c>
      <c r="L22" s="29" t="s">
        <v>27</v>
      </c>
    </row>
    <row r="23" spans="1:12">
      <c r="A23" s="276"/>
      <c r="B23" s="276"/>
      <c r="C23" s="197"/>
      <c r="D23" s="188"/>
      <c r="E23" s="191"/>
      <c r="F23" s="186"/>
      <c r="G23" s="226"/>
      <c r="H23" s="276"/>
      <c r="I23" s="276"/>
      <c r="J23" s="197"/>
      <c r="K23" s="197"/>
      <c r="L23" s="191"/>
    </row>
    <row r="24" spans="1:12">
      <c r="A24" s="271" t="s">
        <v>15</v>
      </c>
      <c r="B24" s="190">
        <f>+I9</f>
        <v>1</v>
      </c>
      <c r="C24" s="198">
        <f>I9*2</f>
        <v>2</v>
      </c>
      <c r="D24" s="187">
        <f>E7</f>
        <v>25</v>
      </c>
      <c r="E24" s="278">
        <f>ROUND(TRUNC(B24*D24,6),2)</f>
        <v>25</v>
      </c>
      <c r="F24" s="229"/>
      <c r="G24" s="226"/>
      <c r="H24" s="271" t="s">
        <v>83</v>
      </c>
      <c r="I24" s="276"/>
      <c r="J24" s="227">
        <f>I8</f>
        <v>5</v>
      </c>
      <c r="K24" s="231">
        <f>E15</f>
        <v>0.32435000000000003</v>
      </c>
      <c r="L24" s="278">
        <f>ROUND(TRUNC(J24*K24,6),2)</f>
        <v>1.62</v>
      </c>
    </row>
    <row r="25" spans="1:12">
      <c r="A25" s="276"/>
      <c r="B25" s="276"/>
      <c r="C25" s="197"/>
      <c r="D25" s="188"/>
      <c r="E25" s="189"/>
      <c r="F25" s="186"/>
      <c r="G25" s="226"/>
      <c r="H25" s="276"/>
      <c r="I25" s="276"/>
      <c r="J25" s="197"/>
      <c r="K25" s="197"/>
      <c r="L25" s="191"/>
    </row>
    <row r="26" spans="1:12">
      <c r="A26" s="272" t="s">
        <v>79</v>
      </c>
      <c r="B26" s="276" t="s">
        <v>80</v>
      </c>
      <c r="C26" s="221">
        <f>IF($A$27&gt;($I$9*2),IF($A$27&gt;=$I$9*50,$I$9*48,$A$27-($I$9*2)),0)</f>
        <v>3</v>
      </c>
      <c r="D26" s="187">
        <f>E8</f>
        <v>0.93899999999999995</v>
      </c>
      <c r="E26" s="192">
        <f>ROUND(TRUNC(C26*D26,6),2)</f>
        <v>2.82</v>
      </c>
      <c r="F26" s="281"/>
      <c r="G26" s="226"/>
      <c r="H26" s="276"/>
      <c r="I26" s="276"/>
      <c r="J26" s="227"/>
      <c r="K26" s="231"/>
      <c r="L26" s="228"/>
    </row>
    <row r="27" spans="1:12">
      <c r="A27" s="277">
        <f>$I$8/$I$9*$I$9</f>
        <v>5</v>
      </c>
      <c r="B27" s="276" t="s">
        <v>81</v>
      </c>
      <c r="C27" s="198">
        <f>I8-C26-C24</f>
        <v>0</v>
      </c>
      <c r="D27" s="187">
        <f>E9</f>
        <v>0</v>
      </c>
      <c r="E27" s="192">
        <f>ROUND(TRUNC(C27*D27,6),2)</f>
        <v>0</v>
      </c>
      <c r="F27" s="213">
        <f>SUM(E26:E27)</f>
        <v>2.82</v>
      </c>
      <c r="G27" s="226"/>
      <c r="H27" s="276"/>
      <c r="I27" s="276"/>
      <c r="J27" s="227"/>
      <c r="K27" s="231"/>
      <c r="L27" s="228"/>
    </row>
    <row r="28" spans="1:12">
      <c r="A28" s="196"/>
      <c r="B28" s="276" t="s">
        <v>86</v>
      </c>
      <c r="C28" s="198">
        <f>C24+C26+C27</f>
        <v>5</v>
      </c>
      <c r="D28" s="230"/>
      <c r="E28" s="278"/>
      <c r="F28" s="229"/>
      <c r="G28" s="226"/>
      <c r="H28" s="272"/>
      <c r="I28" s="276"/>
      <c r="J28" s="227"/>
      <c r="K28" s="188"/>
      <c r="L28" s="189"/>
    </row>
    <row r="29" spans="1:12">
      <c r="A29" s="276"/>
      <c r="B29" s="276"/>
      <c r="C29" s="197"/>
      <c r="D29" s="188"/>
      <c r="E29" s="189"/>
      <c r="F29" s="186"/>
      <c r="G29" s="226"/>
      <c r="H29" s="276"/>
      <c r="I29" s="276"/>
      <c r="J29" s="197"/>
      <c r="K29" s="197"/>
      <c r="L29" s="191"/>
    </row>
    <row r="30" spans="1:12">
      <c r="A30" s="272" t="s">
        <v>17</v>
      </c>
      <c r="B30" s="276"/>
      <c r="C30" s="227">
        <f>I8</f>
        <v>5</v>
      </c>
      <c r="D30" s="187">
        <f>E10</f>
        <v>4.4099999999999999E-3</v>
      </c>
      <c r="E30" s="278">
        <f>ROUND(TRUNC(C30*D30,6),2)</f>
        <v>0.02</v>
      </c>
      <c r="F30" s="282"/>
      <c r="G30" s="226"/>
      <c r="H30" s="276"/>
      <c r="I30" s="276"/>
      <c r="J30" s="227"/>
      <c r="K30" s="231"/>
      <c r="L30" s="228"/>
    </row>
    <row r="31" spans="1:12">
      <c r="A31" s="276"/>
      <c r="B31" s="276"/>
      <c r="C31" s="197"/>
      <c r="D31" s="188"/>
      <c r="E31" s="189"/>
      <c r="F31" s="229"/>
      <c r="G31" s="226"/>
      <c r="H31" s="276"/>
      <c r="I31" s="276"/>
      <c r="J31" s="197"/>
      <c r="K31" s="197"/>
      <c r="L31" s="191"/>
    </row>
    <row r="32" spans="1:12">
      <c r="A32" s="272" t="s">
        <v>19</v>
      </c>
      <c r="B32" s="276"/>
      <c r="C32" s="227">
        <f>I8</f>
        <v>5</v>
      </c>
      <c r="D32" s="187">
        <f>E12</f>
        <v>2E-3</v>
      </c>
      <c r="E32" s="278">
        <f>ROUND(TRUNC(C32*D32,6),2)</f>
        <v>0.01</v>
      </c>
      <c r="F32" s="282"/>
      <c r="G32" s="226"/>
      <c r="H32" s="276"/>
      <c r="I32" s="276"/>
      <c r="J32" s="227"/>
      <c r="K32" s="231"/>
      <c r="L32" s="228"/>
    </row>
    <row r="33" spans="1:12">
      <c r="A33" s="276"/>
      <c r="B33" s="276"/>
      <c r="C33" s="197"/>
      <c r="D33" s="188"/>
      <c r="E33" s="189"/>
      <c r="F33" s="229"/>
      <c r="G33" s="226"/>
      <c r="H33" s="276"/>
      <c r="I33" s="276"/>
      <c r="J33" s="197"/>
      <c r="K33" s="197"/>
      <c r="L33" s="191"/>
    </row>
    <row r="34" spans="1:12">
      <c r="A34" s="276"/>
      <c r="B34" s="276"/>
      <c r="C34" s="197"/>
      <c r="D34" s="188"/>
      <c r="E34" s="189"/>
      <c r="F34" s="229"/>
      <c r="G34" s="226"/>
      <c r="H34" s="276"/>
      <c r="I34" s="276"/>
      <c r="J34" s="197"/>
      <c r="K34" s="197"/>
      <c r="L34" s="191"/>
    </row>
    <row r="35" spans="1:12" s="202" customFormat="1" ht="12.75">
      <c r="A35" s="274" t="s">
        <v>14</v>
      </c>
      <c r="B35" s="276"/>
      <c r="C35" s="198">
        <f>I8</f>
        <v>5</v>
      </c>
      <c r="D35" s="193">
        <f>E4</f>
        <v>1.6490000000000001E-2</v>
      </c>
      <c r="E35" s="278">
        <f>ROUND(TRUNC(C35*D35,6),2)</f>
        <v>0.08</v>
      </c>
      <c r="F35" s="282"/>
      <c r="G35" s="237"/>
      <c r="H35" s="271"/>
      <c r="I35" s="271"/>
      <c r="J35" s="227"/>
      <c r="K35" s="187"/>
      <c r="L35" s="228"/>
    </row>
    <row r="36" spans="1:12">
      <c r="A36" s="276"/>
      <c r="B36" s="276"/>
      <c r="C36" s="197"/>
      <c r="D36" s="188"/>
      <c r="E36" s="189"/>
      <c r="F36" s="229"/>
      <c r="G36" s="226"/>
      <c r="H36" s="276"/>
      <c r="I36" s="276"/>
      <c r="J36" s="197"/>
      <c r="K36" s="197"/>
      <c r="L36" s="191"/>
    </row>
    <row r="37" spans="1:12" s="202" customFormat="1" ht="12.75">
      <c r="A37" s="274" t="s">
        <v>31</v>
      </c>
      <c r="B37" s="276"/>
      <c r="C37" s="227">
        <f>I8</f>
        <v>5</v>
      </c>
      <c r="D37" s="230">
        <f>E5</f>
        <v>1.451E-2</v>
      </c>
      <c r="E37" s="278">
        <f>ROUND(TRUNC(C37*D37,6),2)</f>
        <v>7.0000000000000007E-2</v>
      </c>
      <c r="F37" s="282"/>
      <c r="G37" s="237"/>
      <c r="H37" s="271"/>
      <c r="I37" s="271"/>
      <c r="J37" s="227"/>
      <c r="K37" s="187"/>
      <c r="L37" s="228"/>
    </row>
    <row r="38" spans="1:12">
      <c r="A38" s="276"/>
      <c r="B38" s="276"/>
      <c r="C38" s="197"/>
      <c r="D38" s="188"/>
      <c r="E38" s="189"/>
      <c r="F38" s="229"/>
      <c r="G38" s="226"/>
      <c r="H38" s="276"/>
      <c r="I38" s="276"/>
      <c r="J38" s="197"/>
      <c r="K38" s="197"/>
      <c r="L38" s="191"/>
    </row>
    <row r="39" spans="1:12" s="202" customFormat="1" ht="12.75">
      <c r="A39" s="274" t="s">
        <v>12</v>
      </c>
      <c r="B39" s="276"/>
      <c r="C39" s="227">
        <f>I8</f>
        <v>5</v>
      </c>
      <c r="D39" s="230">
        <f>E6</f>
        <v>-0.02</v>
      </c>
      <c r="E39" s="278">
        <f>ROUND(TRUNC(C39*D39,6),2)</f>
        <v>-0.1</v>
      </c>
      <c r="F39" s="282"/>
      <c r="G39" s="237"/>
      <c r="H39" s="271"/>
      <c r="I39" s="271"/>
      <c r="J39" s="227"/>
      <c r="K39" s="187"/>
      <c r="L39" s="228"/>
    </row>
    <row r="40" spans="1:12">
      <c r="A40" s="276"/>
      <c r="B40" s="276"/>
      <c r="C40" s="197"/>
      <c r="D40" s="188"/>
      <c r="E40" s="189"/>
      <c r="F40" s="229"/>
      <c r="G40" s="226"/>
      <c r="H40" s="276"/>
      <c r="I40" s="276"/>
      <c r="J40" s="197"/>
      <c r="K40" s="197"/>
      <c r="L40" s="191"/>
    </row>
    <row r="41" spans="1:12" s="183" customFormat="1" ht="12.75">
      <c r="A41" s="273" t="s">
        <v>20</v>
      </c>
      <c r="B41" s="276"/>
      <c r="C41" s="227">
        <f>I8</f>
        <v>5</v>
      </c>
      <c r="D41" s="187">
        <f>E14</f>
        <v>-4.0460000000000003E-2</v>
      </c>
      <c r="E41" s="278">
        <f>ROUND(TRUNC(C41*D41,6),2)</f>
        <v>-0.2</v>
      </c>
      <c r="F41" s="282"/>
      <c r="G41" s="226"/>
      <c r="H41" s="276"/>
      <c r="I41" s="276"/>
      <c r="J41" s="197"/>
      <c r="K41" s="197"/>
      <c r="L41" s="191"/>
    </row>
    <row r="42" spans="1:12">
      <c r="A42" s="276"/>
      <c r="B42" s="276"/>
      <c r="C42" s="197"/>
      <c r="D42" s="188"/>
      <c r="E42" s="189"/>
      <c r="F42" s="229"/>
      <c r="G42" s="226"/>
      <c r="H42" s="276"/>
      <c r="I42" s="276"/>
      <c r="J42" s="197"/>
      <c r="K42" s="197"/>
      <c r="L42" s="191"/>
    </row>
    <row r="43" spans="1:12">
      <c r="A43" s="274" t="s">
        <v>87</v>
      </c>
      <c r="B43" s="276"/>
      <c r="C43" s="227">
        <f>I8</f>
        <v>5</v>
      </c>
      <c r="D43" s="230">
        <f>E16</f>
        <v>0</v>
      </c>
      <c r="E43" s="278">
        <f>ROUND(TRUNC(C43*D43,6),2)</f>
        <v>0</v>
      </c>
      <c r="F43" s="229"/>
      <c r="G43" s="226"/>
      <c r="H43" s="276"/>
      <c r="I43" s="276"/>
      <c r="J43" s="276"/>
      <c r="K43" s="276"/>
      <c r="L43" s="276"/>
    </row>
    <row r="44" spans="1:12" s="225" customFormat="1">
      <c r="A44" s="274"/>
      <c r="B44" s="276"/>
      <c r="C44" s="227"/>
      <c r="D44" s="230"/>
      <c r="E44" s="278"/>
      <c r="F44" s="229"/>
      <c r="G44" s="226"/>
      <c r="H44" s="276"/>
      <c r="I44" s="276"/>
      <c r="J44" s="276"/>
      <c r="K44" s="276"/>
      <c r="L44" s="276"/>
    </row>
    <row r="45" spans="1:12" s="225" customFormat="1">
      <c r="A45" s="245" t="s">
        <v>18</v>
      </c>
      <c r="B45" s="276"/>
      <c r="C45" s="227">
        <f>I8</f>
        <v>5</v>
      </c>
      <c r="D45" s="187">
        <f>E11</f>
        <v>1.319E-2</v>
      </c>
      <c r="E45" s="278">
        <f>ROUND(TRUNC(C45*D45,6),2)</f>
        <v>7.0000000000000007E-2</v>
      </c>
      <c r="F45" s="229"/>
      <c r="G45" s="226"/>
      <c r="H45" s="276"/>
      <c r="I45" s="276"/>
      <c r="J45" s="276"/>
      <c r="K45" s="276"/>
      <c r="L45" s="276"/>
    </row>
    <row r="46" spans="1:12">
      <c r="A46" s="276"/>
      <c r="B46" s="276"/>
      <c r="C46" s="197"/>
      <c r="D46" s="188"/>
      <c r="E46" s="189"/>
      <c r="F46" s="229"/>
      <c r="G46" s="226"/>
      <c r="H46" s="276"/>
      <c r="I46" s="276"/>
      <c r="J46" s="197"/>
      <c r="K46" s="197"/>
      <c r="L46" s="191"/>
    </row>
    <row r="47" spans="1:12">
      <c r="A47" s="259" t="s">
        <v>32</v>
      </c>
      <c r="B47" s="276"/>
      <c r="C47" s="185"/>
      <c r="D47" s="185"/>
      <c r="E47" s="278">
        <f>SUM(E24:E46)</f>
        <v>27.77</v>
      </c>
      <c r="F47" s="229"/>
      <c r="G47" s="226"/>
      <c r="H47" s="259" t="s">
        <v>33</v>
      </c>
      <c r="I47" s="276"/>
      <c r="J47" s="221"/>
      <c r="K47" s="220"/>
      <c r="L47" s="222">
        <f>L24</f>
        <v>1.62</v>
      </c>
    </row>
    <row r="48" spans="1:12">
      <c r="A48" s="276" t="s">
        <v>22</v>
      </c>
      <c r="B48" s="276"/>
      <c r="C48" s="185"/>
      <c r="D48" s="185"/>
      <c r="E48" s="184">
        <f>E19</f>
        <v>0.96760999999999997</v>
      </c>
      <c r="F48" s="229"/>
      <c r="G48" s="226"/>
      <c r="H48" s="276" t="s">
        <v>21</v>
      </c>
      <c r="I48" s="276"/>
      <c r="J48" s="221"/>
      <c r="K48" s="221"/>
      <c r="L48" s="218">
        <f>E18</f>
        <v>0.98760999999999999</v>
      </c>
    </row>
    <row r="49" spans="1:14">
      <c r="A49" s="276"/>
      <c r="B49" s="276"/>
      <c r="C49" s="185"/>
      <c r="D49" s="185"/>
      <c r="E49" s="275">
        <f>ROUND(TRUNC(E47/E48,6),2)</f>
        <v>28.7</v>
      </c>
      <c r="F49" s="229"/>
      <c r="G49" s="226"/>
      <c r="H49" s="276"/>
      <c r="I49" s="276"/>
      <c r="J49" s="221"/>
      <c r="K49" s="221"/>
      <c r="L49" s="219">
        <f>ROUND(TRUNC(L47/L48,6),2)</f>
        <v>1.64</v>
      </c>
      <c r="M49" s="225"/>
      <c r="N49" s="225"/>
    </row>
    <row r="50" spans="1:14">
      <c r="A50" s="225"/>
      <c r="B50" s="225"/>
      <c r="C50" s="225"/>
      <c r="D50" s="225"/>
      <c r="E50" s="225"/>
      <c r="F50" s="155"/>
      <c r="G50" s="171"/>
      <c r="H50" s="171"/>
      <c r="I50" s="171"/>
      <c r="J50" s="171"/>
      <c r="K50" s="171"/>
      <c r="L50" s="171"/>
      <c r="M50" s="225"/>
      <c r="N50" s="225"/>
    </row>
    <row r="51" spans="1:14" ht="15.75">
      <c r="A51" s="268" t="s">
        <v>34</v>
      </c>
      <c r="B51" s="268"/>
      <c r="C51" s="250"/>
      <c r="D51" s="250"/>
      <c r="E51" s="269">
        <f>E49+L49</f>
        <v>30.34</v>
      </c>
      <c r="F51" s="269"/>
      <c r="G51" s="268"/>
      <c r="H51" s="268"/>
      <c r="I51" s="260"/>
      <c r="J51" s="168"/>
      <c r="K51" s="168"/>
      <c r="L51" s="225"/>
      <c r="M51" s="225"/>
      <c r="N51" s="225"/>
    </row>
    <row r="52" spans="1:14" ht="15.75">
      <c r="A52" s="268" t="s">
        <v>35</v>
      </c>
      <c r="B52" s="268"/>
      <c r="C52" s="250"/>
      <c r="D52" s="250"/>
      <c r="E52" s="269">
        <f>ROUND(TRUNC(E51*E20,6),2)</f>
        <v>0</v>
      </c>
      <c r="F52" s="269"/>
      <c r="G52" s="268"/>
      <c r="H52" s="268"/>
      <c r="I52" s="268"/>
      <c r="J52" s="225"/>
      <c r="K52" s="225"/>
      <c r="L52" s="225"/>
      <c r="M52" s="225"/>
      <c r="N52" s="225"/>
    </row>
    <row r="53" spans="1:14" ht="15.75">
      <c r="A53" s="268" t="s">
        <v>36</v>
      </c>
      <c r="B53" s="268"/>
      <c r="C53" s="268"/>
      <c r="D53" s="268"/>
      <c r="E53" s="269">
        <f>E51+E52</f>
        <v>30.34</v>
      </c>
      <c r="F53" s="269"/>
      <c r="G53" s="268"/>
      <c r="H53" s="268"/>
      <c r="I53" s="268"/>
      <c r="J53" s="225"/>
      <c r="K53" s="225"/>
      <c r="L53" s="225"/>
      <c r="M53" s="225"/>
      <c r="N53" s="225"/>
    </row>
    <row r="54" spans="1:14">
      <c r="A54" s="225"/>
      <c r="B54" s="225"/>
      <c r="C54" s="225"/>
      <c r="D54" s="149"/>
      <c r="E54" s="168"/>
      <c r="F54" s="168"/>
      <c r="G54" s="225"/>
      <c r="H54" s="225"/>
      <c r="I54" s="225"/>
      <c r="J54" s="225"/>
      <c r="K54" s="225"/>
      <c r="L54" s="225"/>
      <c r="M54" s="225"/>
      <c r="N54" s="225"/>
    </row>
    <row r="55" spans="1:14" ht="15.75">
      <c r="A55" s="268" t="s">
        <v>37</v>
      </c>
      <c r="B55" s="225"/>
      <c r="C55" s="225"/>
      <c r="D55" s="225"/>
      <c r="E55" s="200">
        <v>30.33</v>
      </c>
      <c r="F55" s="168"/>
      <c r="G55" s="225"/>
      <c r="H55" s="225"/>
      <c r="I55" s="225"/>
      <c r="J55" s="225"/>
      <c r="K55" s="225"/>
      <c r="L55" s="225"/>
      <c r="M55" s="225"/>
      <c r="N55" s="225"/>
    </row>
    <row r="56" spans="1:14" ht="15.75">
      <c r="A56" s="268" t="s">
        <v>38</v>
      </c>
      <c r="B56" s="225"/>
      <c r="C56" s="168"/>
      <c r="D56" s="225"/>
      <c r="E56" s="194">
        <f>E55-E53</f>
        <v>-1.0000000000001563E-2</v>
      </c>
      <c r="F56" s="168"/>
      <c r="G56" s="225"/>
      <c r="H56" s="225"/>
      <c r="I56" s="225"/>
      <c r="J56" s="225"/>
      <c r="K56" s="225"/>
      <c r="L56" s="225"/>
      <c r="M56" s="225"/>
      <c r="N56" s="225"/>
    </row>
    <row r="57" spans="1:14" s="203" customFormat="1" ht="18">
      <c r="A57" s="289" t="s">
        <v>75</v>
      </c>
      <c r="B57" s="251"/>
      <c r="C57" s="252"/>
      <c r="D57" s="252"/>
      <c r="E57" s="258"/>
      <c r="F57" s="258"/>
      <c r="G57" s="251"/>
      <c r="H57" s="43"/>
      <c r="I57" s="251"/>
      <c r="J57" s="251"/>
      <c r="K57" s="251"/>
      <c r="L57" s="251"/>
      <c r="M57" s="251"/>
      <c r="N57" s="251"/>
    </row>
    <row r="58" spans="1:14" ht="15">
      <c r="A58" s="256"/>
      <c r="B58" s="256"/>
      <c r="C58" s="256"/>
      <c r="D58" s="256"/>
      <c r="E58" s="257"/>
      <c r="F58" s="256"/>
      <c r="G58" s="256"/>
      <c r="H58" s="256"/>
      <c r="I58" s="256"/>
      <c r="J58" s="256"/>
      <c r="K58" s="256"/>
      <c r="L58" s="256"/>
      <c r="M58" s="256"/>
      <c r="N58" s="256"/>
    </row>
    <row r="59" spans="1:14" ht="15.75">
      <c r="A59" s="251"/>
      <c r="B59" s="248"/>
      <c r="C59" s="249"/>
      <c r="D59" s="249"/>
      <c r="E59" s="253"/>
      <c r="F59" s="248"/>
      <c r="G59" s="248"/>
      <c r="H59" s="248"/>
      <c r="I59" s="248"/>
      <c r="J59" s="248"/>
      <c r="K59" s="248"/>
      <c r="L59" s="248"/>
      <c r="M59" s="248"/>
      <c r="N59" s="248"/>
    </row>
    <row r="60" spans="1:14" ht="18">
      <c r="A60" s="255" t="s">
        <v>39</v>
      </c>
      <c r="B60" s="251"/>
      <c r="C60" s="252"/>
      <c r="D60" s="252"/>
      <c r="E60" s="254"/>
      <c r="F60" s="251"/>
      <c r="G60" s="251"/>
      <c r="H60" s="251"/>
      <c r="I60" s="251"/>
      <c r="J60" s="251"/>
      <c r="K60" s="251"/>
      <c r="L60" s="251"/>
      <c r="M60" s="251"/>
      <c r="N60" s="251"/>
    </row>
    <row r="61" spans="1:14" ht="18">
      <c r="A61" s="255"/>
      <c r="B61" s="251"/>
      <c r="C61" s="252"/>
      <c r="D61" s="252"/>
      <c r="E61" s="254"/>
      <c r="F61" s="251"/>
      <c r="G61" s="251"/>
      <c r="H61" s="251"/>
      <c r="I61" s="251"/>
      <c r="J61" s="251"/>
      <c r="K61" s="251"/>
      <c r="L61" s="251"/>
      <c r="M61" s="251"/>
      <c r="N61" s="251"/>
    </row>
    <row r="62" spans="1:14">
      <c r="A62" s="28" t="s">
        <v>85</v>
      </c>
      <c r="B62" s="276"/>
      <c r="C62" s="29" t="s">
        <v>25</v>
      </c>
      <c r="D62" s="29" t="s">
        <v>26</v>
      </c>
      <c r="E62" s="29" t="s">
        <v>27</v>
      </c>
      <c r="F62" s="237"/>
      <c r="G62" s="226"/>
      <c r="H62" s="30" t="s">
        <v>28</v>
      </c>
      <c r="I62" s="271"/>
      <c r="J62" s="29" t="s">
        <v>25</v>
      </c>
      <c r="K62" s="29" t="s">
        <v>26</v>
      </c>
      <c r="L62" s="29" t="s">
        <v>27</v>
      </c>
      <c r="M62" s="225"/>
      <c r="N62" s="225"/>
    </row>
    <row r="63" spans="1:14">
      <c r="A63" s="276"/>
      <c r="B63" s="276"/>
      <c r="C63" s="197"/>
      <c r="D63" s="188"/>
      <c r="E63" s="191"/>
      <c r="F63" s="186"/>
      <c r="G63" s="226"/>
      <c r="H63" s="276"/>
      <c r="I63" s="276"/>
      <c r="J63" s="197"/>
      <c r="K63" s="197"/>
      <c r="L63" s="191"/>
      <c r="M63" s="225"/>
      <c r="N63" s="225"/>
    </row>
    <row r="64" spans="1:14">
      <c r="A64" s="271" t="s">
        <v>15</v>
      </c>
      <c r="B64" s="190">
        <f>+I9</f>
        <v>1</v>
      </c>
      <c r="C64" s="198">
        <f>I9*2</f>
        <v>2</v>
      </c>
      <c r="D64" s="187">
        <f>E7</f>
        <v>25</v>
      </c>
      <c r="E64" s="278">
        <f>ROUND(TRUNC(B64*D64,6),2)</f>
        <v>25</v>
      </c>
      <c r="F64" s="229"/>
      <c r="G64" s="226"/>
      <c r="H64" s="206" t="s">
        <v>88</v>
      </c>
      <c r="I64" s="201"/>
      <c r="J64" s="126">
        <f>I8</f>
        <v>5</v>
      </c>
      <c r="K64" s="199">
        <v>0.88500000000000001</v>
      </c>
      <c r="L64" s="195">
        <f>ROUND(TRUNC(J64*K64,6),2)</f>
        <v>4.43</v>
      </c>
      <c r="M64" s="225"/>
      <c r="N64" s="225"/>
    </row>
    <row r="65" spans="1:12">
      <c r="A65" s="276"/>
      <c r="B65" s="276"/>
      <c r="C65" s="197"/>
      <c r="D65" s="188"/>
      <c r="E65" s="189"/>
      <c r="F65" s="186"/>
      <c r="G65" s="226"/>
      <c r="H65" s="276"/>
      <c r="I65" s="276"/>
      <c r="J65" s="197"/>
      <c r="K65" s="197"/>
      <c r="L65" s="191"/>
    </row>
    <row r="66" spans="1:12">
      <c r="A66" s="272" t="s">
        <v>79</v>
      </c>
      <c r="B66" s="276" t="s">
        <v>80</v>
      </c>
      <c r="C66" s="221">
        <f>IF($A$67&gt;($I$9*2),IF($A$67&gt;=$I$9*50,$I$9*48,$A$67-($I$9*2)),0)</f>
        <v>3</v>
      </c>
      <c r="D66" s="187">
        <f>E8</f>
        <v>0.93899999999999995</v>
      </c>
      <c r="E66" s="192">
        <f>ROUND(TRUNC(C66*D66,6),2)</f>
        <v>2.82</v>
      </c>
      <c r="F66" s="229"/>
      <c r="G66" s="226"/>
      <c r="H66" s="272" t="s">
        <v>82</v>
      </c>
      <c r="I66" s="276"/>
      <c r="J66" s="227">
        <f>$I$8</f>
        <v>5</v>
      </c>
      <c r="K66" s="188">
        <f>E13</f>
        <v>-2.402E-2</v>
      </c>
      <c r="L66" s="189">
        <f>ROUND(TRUNC(J66*K66,6),2)</f>
        <v>-0.12</v>
      </c>
    </row>
    <row r="67" spans="1:12">
      <c r="A67" s="277">
        <f>$I$8/$I$9*$I$9</f>
        <v>5</v>
      </c>
      <c r="B67" s="276" t="s">
        <v>81</v>
      </c>
      <c r="C67" s="198">
        <f>I8-C66-C64</f>
        <v>0</v>
      </c>
      <c r="D67" s="187">
        <f>E9</f>
        <v>0</v>
      </c>
      <c r="E67" s="192">
        <f>ROUND(TRUNC(C67*D67,6),2)</f>
        <v>0</v>
      </c>
      <c r="F67" s="213">
        <f>SUM(E66:E67)</f>
        <v>2.82</v>
      </c>
      <c r="G67" s="226"/>
      <c r="H67" s="276"/>
      <c r="I67" s="276"/>
      <c r="J67" s="197"/>
      <c r="K67" s="197"/>
      <c r="L67" s="191"/>
    </row>
    <row r="68" spans="1:12">
      <c r="A68" s="196"/>
      <c r="B68" s="276" t="s">
        <v>86</v>
      </c>
      <c r="C68" s="198">
        <f>C64+C66+C67</f>
        <v>5</v>
      </c>
      <c r="D68" s="230"/>
      <c r="E68" s="278"/>
      <c r="F68" s="229"/>
      <c r="G68" s="226"/>
      <c r="H68" s="276"/>
      <c r="I68" s="276"/>
      <c r="J68" s="197"/>
      <c r="K68" s="197"/>
      <c r="L68" s="191"/>
    </row>
    <row r="69" spans="1:12">
      <c r="A69" s="276"/>
      <c r="B69" s="276"/>
      <c r="C69" s="197"/>
      <c r="D69" s="188"/>
      <c r="E69" s="189"/>
      <c r="F69" s="186"/>
      <c r="G69" s="226"/>
      <c r="H69" s="276"/>
      <c r="I69" s="276"/>
      <c r="J69" s="197"/>
      <c r="K69" s="197"/>
      <c r="L69" s="191"/>
    </row>
    <row r="70" spans="1:12">
      <c r="A70" s="272" t="s">
        <v>17</v>
      </c>
      <c r="B70" s="276"/>
      <c r="C70" s="227">
        <f>$I$8</f>
        <v>5</v>
      </c>
      <c r="D70" s="187">
        <f>E10</f>
        <v>4.4099999999999999E-3</v>
      </c>
      <c r="E70" s="278">
        <f>ROUND(TRUNC(C70*D70,6),2)</f>
        <v>0.02</v>
      </c>
      <c r="F70" s="229"/>
      <c r="G70" s="226"/>
      <c r="H70" s="276"/>
      <c r="I70" s="276"/>
      <c r="J70" s="197"/>
      <c r="K70" s="197"/>
      <c r="L70" s="191"/>
    </row>
    <row r="71" spans="1:12">
      <c r="A71" s="276"/>
      <c r="B71" s="276"/>
      <c r="C71" s="197"/>
      <c r="D71" s="188"/>
      <c r="E71" s="189"/>
      <c r="F71" s="229"/>
      <c r="G71" s="226"/>
      <c r="H71" s="276"/>
      <c r="I71" s="276"/>
      <c r="J71" s="197"/>
      <c r="K71" s="197"/>
      <c r="L71" s="191"/>
    </row>
    <row r="72" spans="1:12">
      <c r="A72" s="272" t="s">
        <v>19</v>
      </c>
      <c r="B72" s="276"/>
      <c r="C72" s="227">
        <f>$I$8</f>
        <v>5</v>
      </c>
      <c r="D72" s="187">
        <f>E12</f>
        <v>2E-3</v>
      </c>
      <c r="E72" s="278">
        <f>ROUND(TRUNC(C72*D72,6),2)</f>
        <v>0.01</v>
      </c>
      <c r="F72" s="229"/>
      <c r="G72" s="226"/>
      <c r="H72" s="276"/>
      <c r="I72" s="276"/>
      <c r="J72" s="197"/>
      <c r="K72" s="197"/>
      <c r="L72" s="191"/>
    </row>
    <row r="73" spans="1:12">
      <c r="A73" s="276"/>
      <c r="B73" s="276"/>
      <c r="C73" s="197"/>
      <c r="D73" s="188"/>
      <c r="E73" s="189"/>
      <c r="F73" s="229"/>
      <c r="G73" s="226"/>
      <c r="H73" s="276"/>
      <c r="I73" s="276"/>
      <c r="J73" s="197"/>
      <c r="K73" s="197"/>
      <c r="L73" s="191"/>
    </row>
    <row r="74" spans="1:12">
      <c r="A74" s="276"/>
      <c r="B74" s="276"/>
      <c r="C74" s="197"/>
      <c r="D74" s="188"/>
      <c r="E74" s="189"/>
      <c r="F74" s="229"/>
      <c r="G74" s="226"/>
      <c r="H74" s="276"/>
      <c r="I74" s="276"/>
      <c r="J74" s="197"/>
      <c r="K74" s="197"/>
      <c r="L74" s="191"/>
    </row>
    <row r="75" spans="1:12" s="202" customFormat="1" ht="12.75">
      <c r="A75" s="274" t="s">
        <v>14</v>
      </c>
      <c r="B75" s="276"/>
      <c r="C75" s="227">
        <f>$I$8</f>
        <v>5</v>
      </c>
      <c r="D75" s="193">
        <f>E4</f>
        <v>1.6490000000000001E-2</v>
      </c>
      <c r="E75" s="278">
        <f>ROUND(TRUNC(C75*D75,6),2)</f>
        <v>0.08</v>
      </c>
      <c r="F75" s="229"/>
      <c r="G75" s="237"/>
      <c r="H75" s="271"/>
      <c r="I75" s="271"/>
      <c r="J75" s="227"/>
      <c r="K75" s="187"/>
      <c r="L75" s="228"/>
    </row>
    <row r="76" spans="1:12">
      <c r="A76" s="276"/>
      <c r="B76" s="276"/>
      <c r="C76" s="197"/>
      <c r="D76" s="188"/>
      <c r="E76" s="189"/>
      <c r="F76" s="229"/>
      <c r="G76" s="226"/>
      <c r="H76" s="276"/>
      <c r="I76" s="276"/>
      <c r="J76" s="197"/>
      <c r="K76" s="197"/>
      <c r="L76" s="191"/>
    </row>
    <row r="77" spans="1:12" s="202" customFormat="1" ht="12.75">
      <c r="A77" s="274" t="s">
        <v>31</v>
      </c>
      <c r="B77" s="276"/>
      <c r="C77" s="227">
        <f>$I$8</f>
        <v>5</v>
      </c>
      <c r="D77" s="230">
        <f>E5</f>
        <v>1.451E-2</v>
      </c>
      <c r="E77" s="278">
        <f>ROUND(TRUNC(C77*D77,6),2)</f>
        <v>7.0000000000000007E-2</v>
      </c>
      <c r="F77" s="229"/>
      <c r="G77" s="237"/>
      <c r="H77" s="271"/>
      <c r="I77" s="271"/>
      <c r="J77" s="227"/>
      <c r="K77" s="187"/>
      <c r="L77" s="228"/>
    </row>
    <row r="78" spans="1:12">
      <c r="A78" s="276"/>
      <c r="B78" s="276"/>
      <c r="C78" s="197"/>
      <c r="D78" s="188"/>
      <c r="E78" s="189"/>
      <c r="F78" s="229"/>
      <c r="G78" s="226"/>
      <c r="H78" s="276"/>
      <c r="I78" s="276"/>
      <c r="J78" s="197"/>
      <c r="K78" s="197"/>
      <c r="L78" s="191"/>
    </row>
    <row r="79" spans="1:12" s="202" customFormat="1" ht="12.75">
      <c r="A79" s="274" t="s">
        <v>12</v>
      </c>
      <c r="B79" s="276"/>
      <c r="C79" s="227">
        <f>$I$8</f>
        <v>5</v>
      </c>
      <c r="D79" s="230">
        <f>E6</f>
        <v>-0.02</v>
      </c>
      <c r="E79" s="278">
        <f>ROUND(TRUNC(C79*D79,6),2)</f>
        <v>-0.1</v>
      </c>
      <c r="F79" s="229"/>
      <c r="G79" s="237"/>
      <c r="H79" s="271"/>
      <c r="I79" s="271"/>
      <c r="J79" s="227"/>
      <c r="K79" s="187"/>
      <c r="L79" s="228"/>
    </row>
    <row r="80" spans="1:12">
      <c r="A80" s="276"/>
      <c r="B80" s="276"/>
      <c r="C80" s="197"/>
      <c r="D80" s="188"/>
      <c r="E80" s="189"/>
      <c r="F80" s="229"/>
      <c r="G80" s="226"/>
      <c r="H80" s="259" t="s">
        <v>33</v>
      </c>
      <c r="I80" s="276"/>
      <c r="J80" s="221"/>
      <c r="K80" s="220"/>
      <c r="L80" s="222">
        <f>L66</f>
        <v>-0.12</v>
      </c>
    </row>
    <row r="81" spans="1:12">
      <c r="A81" s="273" t="s">
        <v>20</v>
      </c>
      <c r="B81" s="276"/>
      <c r="C81" s="227">
        <f>$I$8</f>
        <v>5</v>
      </c>
      <c r="D81" s="187">
        <f>E14</f>
        <v>-4.0460000000000003E-2</v>
      </c>
      <c r="E81" s="278">
        <f>ROUND(TRUNC(C81*D81,6),2)</f>
        <v>-0.2</v>
      </c>
      <c r="F81" s="229"/>
      <c r="G81" s="226"/>
      <c r="H81" s="276" t="s">
        <v>21</v>
      </c>
      <c r="I81" s="276"/>
      <c r="J81" s="221"/>
      <c r="K81" s="221"/>
      <c r="L81" s="218">
        <f>E18</f>
        <v>0.98760999999999999</v>
      </c>
    </row>
    <row r="82" spans="1:12">
      <c r="A82" s="276"/>
      <c r="B82" s="276"/>
      <c r="C82" s="197"/>
      <c r="D82" s="188"/>
      <c r="E82" s="189"/>
      <c r="F82" s="229"/>
      <c r="G82" s="226"/>
      <c r="H82" s="276"/>
      <c r="I82" s="276"/>
      <c r="J82" s="221"/>
      <c r="K82" s="221"/>
      <c r="L82" s="219">
        <f>ROUND(TRUNC(L80/L81,6),2)</f>
        <v>-0.12</v>
      </c>
    </row>
    <row r="83" spans="1:12">
      <c r="A83" s="274" t="s">
        <v>87</v>
      </c>
      <c r="B83" s="276"/>
      <c r="C83" s="227">
        <f>$I$8</f>
        <v>5</v>
      </c>
      <c r="D83" s="230">
        <f>E16</f>
        <v>0</v>
      </c>
      <c r="E83" s="278">
        <f>ROUND(TRUNC(C83*D83,6),2)</f>
        <v>0</v>
      </c>
      <c r="F83" s="229"/>
      <c r="G83" s="226"/>
      <c r="H83" s="276"/>
      <c r="I83" s="276"/>
      <c r="J83" s="276"/>
      <c r="K83" s="276"/>
      <c r="L83" s="276"/>
    </row>
    <row r="84" spans="1:12">
      <c r="A84" s="276"/>
      <c r="B84" s="276"/>
      <c r="C84" s="197"/>
      <c r="D84" s="188"/>
      <c r="E84" s="189"/>
      <c r="F84" s="229"/>
      <c r="G84" s="226"/>
      <c r="H84" s="276"/>
      <c r="I84" s="276"/>
      <c r="J84" s="197"/>
      <c r="K84" s="197"/>
      <c r="L84" s="191"/>
    </row>
    <row r="85" spans="1:12">
      <c r="A85" s="259" t="s">
        <v>32</v>
      </c>
      <c r="B85" s="276"/>
      <c r="C85" s="185"/>
      <c r="D85" s="185"/>
      <c r="E85" s="278">
        <f>SUM(E64:E84)</f>
        <v>27.7</v>
      </c>
      <c r="F85" s="229"/>
      <c r="G85" s="226"/>
      <c r="H85" s="259" t="s">
        <v>33</v>
      </c>
      <c r="I85" s="276"/>
      <c r="J85" s="221"/>
      <c r="K85" s="220"/>
      <c r="L85" s="222">
        <f>L64</f>
        <v>4.43</v>
      </c>
    </row>
    <row r="86" spans="1:12">
      <c r="A86" s="276" t="s">
        <v>22</v>
      </c>
      <c r="B86" s="276"/>
      <c r="C86" s="185"/>
      <c r="D86" s="185"/>
      <c r="E86" s="184">
        <f>E19</f>
        <v>0.96760999999999997</v>
      </c>
      <c r="F86" s="229"/>
      <c r="G86" s="226"/>
      <c r="H86" s="276"/>
      <c r="I86" s="276"/>
      <c r="J86" s="221"/>
      <c r="K86" s="221"/>
      <c r="L86" s="218"/>
    </row>
    <row r="87" spans="1:12">
      <c r="A87" s="175"/>
      <c r="B87" s="175"/>
      <c r="C87" s="169"/>
      <c r="D87" s="169"/>
      <c r="E87" s="275">
        <f>ROUND(TRUNC(E85/E86,6),2)</f>
        <v>28.63</v>
      </c>
      <c r="F87" s="155"/>
      <c r="G87" s="171"/>
      <c r="H87" s="175"/>
      <c r="I87" s="175"/>
      <c r="J87" s="146"/>
      <c r="K87" s="146"/>
      <c r="L87" s="219">
        <f>ROUND(TRUNC(L85,6),2)</f>
        <v>4.43</v>
      </c>
    </row>
    <row r="88" spans="1:12">
      <c r="A88" s="225"/>
      <c r="B88" s="225"/>
      <c r="C88" s="225"/>
      <c r="D88" s="225"/>
      <c r="E88" s="225"/>
      <c r="F88" s="155"/>
      <c r="G88" s="171"/>
      <c r="H88" s="171"/>
      <c r="I88" s="171"/>
      <c r="J88" s="171"/>
      <c r="K88" s="171"/>
      <c r="L88" s="171"/>
    </row>
    <row r="89" spans="1:12" ht="15.75">
      <c r="A89" s="268" t="s">
        <v>34</v>
      </c>
      <c r="B89" s="268"/>
      <c r="C89" s="250"/>
      <c r="D89" s="269"/>
      <c r="E89" s="269">
        <f>E87+L87+L82</f>
        <v>32.940000000000005</v>
      </c>
      <c r="F89" s="269"/>
      <c r="G89" s="268"/>
      <c r="H89" s="268"/>
      <c r="I89" s="260"/>
      <c r="J89" s="168"/>
      <c r="K89" s="168"/>
      <c r="L89" s="225"/>
    </row>
    <row r="90" spans="1:12" ht="15.75">
      <c r="A90" s="268" t="s">
        <v>35</v>
      </c>
      <c r="B90" s="268"/>
      <c r="C90" s="250"/>
      <c r="D90" s="250"/>
      <c r="E90" s="269">
        <f>ROUND(TRUNC(E89*E20,6),2)</f>
        <v>0</v>
      </c>
      <c r="F90" s="269"/>
      <c r="G90" s="268"/>
      <c r="H90" s="268"/>
      <c r="I90" s="268"/>
      <c r="J90" s="225"/>
      <c r="K90" s="225"/>
      <c r="L90" s="225"/>
    </row>
    <row r="91" spans="1:12" ht="15.75">
      <c r="A91" s="268" t="s">
        <v>36</v>
      </c>
      <c r="B91" s="268"/>
      <c r="C91" s="268"/>
      <c r="D91" s="269"/>
      <c r="E91" s="269">
        <f>E89+E90</f>
        <v>32.940000000000005</v>
      </c>
      <c r="F91" s="269"/>
      <c r="G91" s="268"/>
      <c r="H91" s="268"/>
      <c r="I91" s="268"/>
      <c r="J91" s="225"/>
      <c r="K91" s="225"/>
      <c r="L91" s="225"/>
    </row>
    <row r="93" spans="1:12" ht="15.75">
      <c r="A93" s="268" t="s">
        <v>37</v>
      </c>
      <c r="B93" s="225"/>
      <c r="C93" s="225"/>
      <c r="D93" s="225"/>
      <c r="E93" s="212">
        <f>28.51+4.43</f>
        <v>32.94</v>
      </c>
      <c r="F93" s="225"/>
      <c r="G93" s="225"/>
      <c r="H93" s="225"/>
      <c r="I93" s="225"/>
      <c r="J93" s="225"/>
      <c r="K93" s="225"/>
      <c r="L93" s="225"/>
    </row>
    <row r="94" spans="1:12" ht="15.75">
      <c r="A94" s="268" t="s">
        <v>38</v>
      </c>
      <c r="B94" s="225"/>
      <c r="C94" s="225"/>
      <c r="D94" s="225"/>
      <c r="E94" s="212">
        <f>E93-E91</f>
        <v>0</v>
      </c>
      <c r="F94" s="225"/>
      <c r="G94" s="225"/>
      <c r="H94" s="225"/>
      <c r="I94" s="225"/>
      <c r="J94" s="225"/>
      <c r="K94" s="225"/>
      <c r="L94" s="225"/>
    </row>
  </sheetData>
  <pageMargins left="0.7" right="0.7" top="0.75" bottom="0.75" header="0.3" footer="0.3"/>
  <pageSetup orientation="portrait" r:id="rId1"/>
  <headerFooter>
    <oddHeader xml:space="preserve">&amp;RAttachment CH4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/>
  </sheetViews>
  <sheetFormatPr defaultRowHeight="15"/>
  <cols>
    <col min="1" max="1" width="30.85546875" style="45" customWidth="1"/>
    <col min="2" max="2" width="11.28515625" style="45" bestFit="1" customWidth="1"/>
    <col min="3" max="3" width="11.5703125" style="45" customWidth="1"/>
    <col min="4" max="4" width="16.140625" style="45" customWidth="1"/>
    <col min="5" max="5" width="18.140625" style="45" bestFit="1" customWidth="1"/>
    <col min="6" max="6" width="11.7109375" style="45" customWidth="1"/>
    <col min="7" max="7" width="7.140625" style="45" customWidth="1"/>
    <col min="8" max="8" width="18.140625" style="45" customWidth="1"/>
    <col min="9" max="9" width="13.7109375" style="45" customWidth="1"/>
    <col min="10" max="10" width="6.85546875" style="45" bestFit="1" customWidth="1"/>
    <col min="11" max="11" width="14.140625" style="45" bestFit="1" customWidth="1"/>
    <col min="12" max="12" width="15.7109375" style="45" bestFit="1" customWidth="1"/>
    <col min="13" max="256" width="9.140625" style="45"/>
    <col min="257" max="257" width="30.85546875" style="45" customWidth="1"/>
    <col min="258" max="258" width="11.28515625" style="45" bestFit="1" customWidth="1"/>
    <col min="259" max="259" width="11.5703125" style="45" customWidth="1"/>
    <col min="260" max="260" width="16.140625" style="45" customWidth="1"/>
    <col min="261" max="261" width="14.85546875" style="45" bestFit="1" customWidth="1"/>
    <col min="262" max="262" width="11.7109375" style="45" customWidth="1"/>
    <col min="263" max="263" width="7.140625" style="45" customWidth="1"/>
    <col min="264" max="264" width="18.140625" style="45" customWidth="1"/>
    <col min="265" max="265" width="13.7109375" style="45" customWidth="1"/>
    <col min="266" max="266" width="6.85546875" style="45" bestFit="1" customWidth="1"/>
    <col min="267" max="267" width="14.140625" style="45" bestFit="1" customWidth="1"/>
    <col min="268" max="268" width="15.7109375" style="45" bestFit="1" customWidth="1"/>
    <col min="269" max="512" width="9.140625" style="45"/>
    <col min="513" max="513" width="30.85546875" style="45" customWidth="1"/>
    <col min="514" max="514" width="11.28515625" style="45" bestFit="1" customWidth="1"/>
    <col min="515" max="515" width="11.5703125" style="45" customWidth="1"/>
    <col min="516" max="516" width="16.140625" style="45" customWidth="1"/>
    <col min="517" max="517" width="14.85546875" style="45" bestFit="1" customWidth="1"/>
    <col min="518" max="518" width="11.7109375" style="45" customWidth="1"/>
    <col min="519" max="519" width="7.140625" style="45" customWidth="1"/>
    <col min="520" max="520" width="18.140625" style="45" customWidth="1"/>
    <col min="521" max="521" width="13.7109375" style="45" customWidth="1"/>
    <col min="522" max="522" width="6.85546875" style="45" bestFit="1" customWidth="1"/>
    <col min="523" max="523" width="14.140625" style="45" bestFit="1" customWidth="1"/>
    <col min="524" max="524" width="15.7109375" style="45" bestFit="1" customWidth="1"/>
    <col min="525" max="768" width="9.140625" style="45"/>
    <col min="769" max="769" width="30.85546875" style="45" customWidth="1"/>
    <col min="770" max="770" width="11.28515625" style="45" bestFit="1" customWidth="1"/>
    <col min="771" max="771" width="11.5703125" style="45" customWidth="1"/>
    <col min="772" max="772" width="16.140625" style="45" customWidth="1"/>
    <col min="773" max="773" width="14.85546875" style="45" bestFit="1" customWidth="1"/>
    <col min="774" max="774" width="11.7109375" style="45" customWidth="1"/>
    <col min="775" max="775" width="7.140625" style="45" customWidth="1"/>
    <col min="776" max="776" width="18.140625" style="45" customWidth="1"/>
    <col min="777" max="777" width="13.7109375" style="45" customWidth="1"/>
    <col min="778" max="778" width="6.85546875" style="45" bestFit="1" customWidth="1"/>
    <col min="779" max="779" width="14.140625" style="45" bestFit="1" customWidth="1"/>
    <col min="780" max="780" width="15.7109375" style="45" bestFit="1" customWidth="1"/>
    <col min="781" max="1024" width="9.140625" style="45"/>
    <col min="1025" max="1025" width="30.85546875" style="45" customWidth="1"/>
    <col min="1026" max="1026" width="11.28515625" style="45" bestFit="1" customWidth="1"/>
    <col min="1027" max="1027" width="11.5703125" style="45" customWidth="1"/>
    <col min="1028" max="1028" width="16.140625" style="45" customWidth="1"/>
    <col min="1029" max="1029" width="14.85546875" style="45" bestFit="1" customWidth="1"/>
    <col min="1030" max="1030" width="11.7109375" style="45" customWidth="1"/>
    <col min="1031" max="1031" width="7.140625" style="45" customWidth="1"/>
    <col min="1032" max="1032" width="18.140625" style="45" customWidth="1"/>
    <col min="1033" max="1033" width="13.7109375" style="45" customWidth="1"/>
    <col min="1034" max="1034" width="6.85546875" style="45" bestFit="1" customWidth="1"/>
    <col min="1035" max="1035" width="14.140625" style="45" bestFit="1" customWidth="1"/>
    <col min="1036" max="1036" width="15.7109375" style="45" bestFit="1" customWidth="1"/>
    <col min="1037" max="1280" width="9.140625" style="45"/>
    <col min="1281" max="1281" width="30.85546875" style="45" customWidth="1"/>
    <col min="1282" max="1282" width="11.28515625" style="45" bestFit="1" customWidth="1"/>
    <col min="1283" max="1283" width="11.5703125" style="45" customWidth="1"/>
    <col min="1284" max="1284" width="16.140625" style="45" customWidth="1"/>
    <col min="1285" max="1285" width="14.85546875" style="45" bestFit="1" customWidth="1"/>
    <col min="1286" max="1286" width="11.7109375" style="45" customWidth="1"/>
    <col min="1287" max="1287" width="7.140625" style="45" customWidth="1"/>
    <col min="1288" max="1288" width="18.140625" style="45" customWidth="1"/>
    <col min="1289" max="1289" width="13.7109375" style="45" customWidth="1"/>
    <col min="1290" max="1290" width="6.85546875" style="45" bestFit="1" customWidth="1"/>
    <col min="1291" max="1291" width="14.140625" style="45" bestFit="1" customWidth="1"/>
    <col min="1292" max="1292" width="15.7109375" style="45" bestFit="1" customWidth="1"/>
    <col min="1293" max="1536" width="9.140625" style="45"/>
    <col min="1537" max="1537" width="30.85546875" style="45" customWidth="1"/>
    <col min="1538" max="1538" width="11.28515625" style="45" bestFit="1" customWidth="1"/>
    <col min="1539" max="1539" width="11.5703125" style="45" customWidth="1"/>
    <col min="1540" max="1540" width="16.140625" style="45" customWidth="1"/>
    <col min="1541" max="1541" width="14.85546875" style="45" bestFit="1" customWidth="1"/>
    <col min="1542" max="1542" width="11.7109375" style="45" customWidth="1"/>
    <col min="1543" max="1543" width="7.140625" style="45" customWidth="1"/>
    <col min="1544" max="1544" width="18.140625" style="45" customWidth="1"/>
    <col min="1545" max="1545" width="13.7109375" style="45" customWidth="1"/>
    <col min="1546" max="1546" width="6.85546875" style="45" bestFit="1" customWidth="1"/>
    <col min="1547" max="1547" width="14.140625" style="45" bestFit="1" customWidth="1"/>
    <col min="1548" max="1548" width="15.7109375" style="45" bestFit="1" customWidth="1"/>
    <col min="1549" max="1792" width="9.140625" style="45"/>
    <col min="1793" max="1793" width="30.85546875" style="45" customWidth="1"/>
    <col min="1794" max="1794" width="11.28515625" style="45" bestFit="1" customWidth="1"/>
    <col min="1795" max="1795" width="11.5703125" style="45" customWidth="1"/>
    <col min="1796" max="1796" width="16.140625" style="45" customWidth="1"/>
    <col min="1797" max="1797" width="14.85546875" style="45" bestFit="1" customWidth="1"/>
    <col min="1798" max="1798" width="11.7109375" style="45" customWidth="1"/>
    <col min="1799" max="1799" width="7.140625" style="45" customWidth="1"/>
    <col min="1800" max="1800" width="18.140625" style="45" customWidth="1"/>
    <col min="1801" max="1801" width="13.7109375" style="45" customWidth="1"/>
    <col min="1802" max="1802" width="6.85546875" style="45" bestFit="1" customWidth="1"/>
    <col min="1803" max="1803" width="14.140625" style="45" bestFit="1" customWidth="1"/>
    <col min="1804" max="1804" width="15.7109375" style="45" bestFit="1" customWidth="1"/>
    <col min="1805" max="2048" width="9.140625" style="45"/>
    <col min="2049" max="2049" width="30.85546875" style="45" customWidth="1"/>
    <col min="2050" max="2050" width="11.28515625" style="45" bestFit="1" customWidth="1"/>
    <col min="2051" max="2051" width="11.5703125" style="45" customWidth="1"/>
    <col min="2052" max="2052" width="16.140625" style="45" customWidth="1"/>
    <col min="2053" max="2053" width="14.85546875" style="45" bestFit="1" customWidth="1"/>
    <col min="2054" max="2054" width="11.7109375" style="45" customWidth="1"/>
    <col min="2055" max="2055" width="7.140625" style="45" customWidth="1"/>
    <col min="2056" max="2056" width="18.140625" style="45" customWidth="1"/>
    <col min="2057" max="2057" width="13.7109375" style="45" customWidth="1"/>
    <col min="2058" max="2058" width="6.85546875" style="45" bestFit="1" customWidth="1"/>
    <col min="2059" max="2059" width="14.140625" style="45" bestFit="1" customWidth="1"/>
    <col min="2060" max="2060" width="15.7109375" style="45" bestFit="1" customWidth="1"/>
    <col min="2061" max="2304" width="9.140625" style="45"/>
    <col min="2305" max="2305" width="30.85546875" style="45" customWidth="1"/>
    <col min="2306" max="2306" width="11.28515625" style="45" bestFit="1" customWidth="1"/>
    <col min="2307" max="2307" width="11.5703125" style="45" customWidth="1"/>
    <col min="2308" max="2308" width="16.140625" style="45" customWidth="1"/>
    <col min="2309" max="2309" width="14.85546875" style="45" bestFit="1" customWidth="1"/>
    <col min="2310" max="2310" width="11.7109375" style="45" customWidth="1"/>
    <col min="2311" max="2311" width="7.140625" style="45" customWidth="1"/>
    <col min="2312" max="2312" width="18.140625" style="45" customWidth="1"/>
    <col min="2313" max="2313" width="13.7109375" style="45" customWidth="1"/>
    <col min="2314" max="2314" width="6.85546875" style="45" bestFit="1" customWidth="1"/>
    <col min="2315" max="2315" width="14.140625" style="45" bestFit="1" customWidth="1"/>
    <col min="2316" max="2316" width="15.7109375" style="45" bestFit="1" customWidth="1"/>
    <col min="2317" max="2560" width="9.140625" style="45"/>
    <col min="2561" max="2561" width="30.85546875" style="45" customWidth="1"/>
    <col min="2562" max="2562" width="11.28515625" style="45" bestFit="1" customWidth="1"/>
    <col min="2563" max="2563" width="11.5703125" style="45" customWidth="1"/>
    <col min="2564" max="2564" width="16.140625" style="45" customWidth="1"/>
    <col min="2565" max="2565" width="14.85546875" style="45" bestFit="1" customWidth="1"/>
    <col min="2566" max="2566" width="11.7109375" style="45" customWidth="1"/>
    <col min="2567" max="2567" width="7.140625" style="45" customWidth="1"/>
    <col min="2568" max="2568" width="18.140625" style="45" customWidth="1"/>
    <col min="2569" max="2569" width="13.7109375" style="45" customWidth="1"/>
    <col min="2570" max="2570" width="6.85546875" style="45" bestFit="1" customWidth="1"/>
    <col min="2571" max="2571" width="14.140625" style="45" bestFit="1" customWidth="1"/>
    <col min="2572" max="2572" width="15.7109375" style="45" bestFit="1" customWidth="1"/>
    <col min="2573" max="2816" width="9.140625" style="45"/>
    <col min="2817" max="2817" width="30.85546875" style="45" customWidth="1"/>
    <col min="2818" max="2818" width="11.28515625" style="45" bestFit="1" customWidth="1"/>
    <col min="2819" max="2819" width="11.5703125" style="45" customWidth="1"/>
    <col min="2820" max="2820" width="16.140625" style="45" customWidth="1"/>
    <col min="2821" max="2821" width="14.85546875" style="45" bestFit="1" customWidth="1"/>
    <col min="2822" max="2822" width="11.7109375" style="45" customWidth="1"/>
    <col min="2823" max="2823" width="7.140625" style="45" customWidth="1"/>
    <col min="2824" max="2824" width="18.140625" style="45" customWidth="1"/>
    <col min="2825" max="2825" width="13.7109375" style="45" customWidth="1"/>
    <col min="2826" max="2826" width="6.85546875" style="45" bestFit="1" customWidth="1"/>
    <col min="2827" max="2827" width="14.140625" style="45" bestFit="1" customWidth="1"/>
    <col min="2828" max="2828" width="15.7109375" style="45" bestFit="1" customWidth="1"/>
    <col min="2829" max="3072" width="9.140625" style="45"/>
    <col min="3073" max="3073" width="30.85546875" style="45" customWidth="1"/>
    <col min="3074" max="3074" width="11.28515625" style="45" bestFit="1" customWidth="1"/>
    <col min="3075" max="3075" width="11.5703125" style="45" customWidth="1"/>
    <col min="3076" max="3076" width="16.140625" style="45" customWidth="1"/>
    <col min="3077" max="3077" width="14.85546875" style="45" bestFit="1" customWidth="1"/>
    <col min="3078" max="3078" width="11.7109375" style="45" customWidth="1"/>
    <col min="3079" max="3079" width="7.140625" style="45" customWidth="1"/>
    <col min="3080" max="3080" width="18.140625" style="45" customWidth="1"/>
    <col min="3081" max="3081" width="13.7109375" style="45" customWidth="1"/>
    <col min="3082" max="3082" width="6.85546875" style="45" bestFit="1" customWidth="1"/>
    <col min="3083" max="3083" width="14.140625" style="45" bestFit="1" customWidth="1"/>
    <col min="3084" max="3084" width="15.7109375" style="45" bestFit="1" customWidth="1"/>
    <col min="3085" max="3328" width="9.140625" style="45"/>
    <col min="3329" max="3329" width="30.85546875" style="45" customWidth="1"/>
    <col min="3330" max="3330" width="11.28515625" style="45" bestFit="1" customWidth="1"/>
    <col min="3331" max="3331" width="11.5703125" style="45" customWidth="1"/>
    <col min="3332" max="3332" width="16.140625" style="45" customWidth="1"/>
    <col min="3333" max="3333" width="14.85546875" style="45" bestFit="1" customWidth="1"/>
    <col min="3334" max="3334" width="11.7109375" style="45" customWidth="1"/>
    <col min="3335" max="3335" width="7.140625" style="45" customWidth="1"/>
    <col min="3336" max="3336" width="18.140625" style="45" customWidth="1"/>
    <col min="3337" max="3337" width="13.7109375" style="45" customWidth="1"/>
    <col min="3338" max="3338" width="6.85546875" style="45" bestFit="1" customWidth="1"/>
    <col min="3339" max="3339" width="14.140625" style="45" bestFit="1" customWidth="1"/>
    <col min="3340" max="3340" width="15.7109375" style="45" bestFit="1" customWidth="1"/>
    <col min="3341" max="3584" width="9.140625" style="45"/>
    <col min="3585" max="3585" width="30.85546875" style="45" customWidth="1"/>
    <col min="3586" max="3586" width="11.28515625" style="45" bestFit="1" customWidth="1"/>
    <col min="3587" max="3587" width="11.5703125" style="45" customWidth="1"/>
    <col min="3588" max="3588" width="16.140625" style="45" customWidth="1"/>
    <col min="3589" max="3589" width="14.85546875" style="45" bestFit="1" customWidth="1"/>
    <col min="3590" max="3590" width="11.7109375" style="45" customWidth="1"/>
    <col min="3591" max="3591" width="7.140625" style="45" customWidth="1"/>
    <col min="3592" max="3592" width="18.140625" style="45" customWidth="1"/>
    <col min="3593" max="3593" width="13.7109375" style="45" customWidth="1"/>
    <col min="3594" max="3594" width="6.85546875" style="45" bestFit="1" customWidth="1"/>
    <col min="3595" max="3595" width="14.140625" style="45" bestFit="1" customWidth="1"/>
    <col min="3596" max="3596" width="15.7109375" style="45" bestFit="1" customWidth="1"/>
    <col min="3597" max="3840" width="9.140625" style="45"/>
    <col min="3841" max="3841" width="30.85546875" style="45" customWidth="1"/>
    <col min="3842" max="3842" width="11.28515625" style="45" bestFit="1" customWidth="1"/>
    <col min="3843" max="3843" width="11.5703125" style="45" customWidth="1"/>
    <col min="3844" max="3844" width="16.140625" style="45" customWidth="1"/>
    <col min="3845" max="3845" width="14.85546875" style="45" bestFit="1" customWidth="1"/>
    <col min="3846" max="3846" width="11.7109375" style="45" customWidth="1"/>
    <col min="3847" max="3847" width="7.140625" style="45" customWidth="1"/>
    <col min="3848" max="3848" width="18.140625" style="45" customWidth="1"/>
    <col min="3849" max="3849" width="13.7109375" style="45" customWidth="1"/>
    <col min="3850" max="3850" width="6.85546875" style="45" bestFit="1" customWidth="1"/>
    <col min="3851" max="3851" width="14.140625" style="45" bestFit="1" customWidth="1"/>
    <col min="3852" max="3852" width="15.7109375" style="45" bestFit="1" customWidth="1"/>
    <col min="3853" max="4096" width="9.140625" style="45"/>
    <col min="4097" max="4097" width="30.85546875" style="45" customWidth="1"/>
    <col min="4098" max="4098" width="11.28515625" style="45" bestFit="1" customWidth="1"/>
    <col min="4099" max="4099" width="11.5703125" style="45" customWidth="1"/>
    <col min="4100" max="4100" width="16.140625" style="45" customWidth="1"/>
    <col min="4101" max="4101" width="14.85546875" style="45" bestFit="1" customWidth="1"/>
    <col min="4102" max="4102" width="11.7109375" style="45" customWidth="1"/>
    <col min="4103" max="4103" width="7.140625" style="45" customWidth="1"/>
    <col min="4104" max="4104" width="18.140625" style="45" customWidth="1"/>
    <col min="4105" max="4105" width="13.7109375" style="45" customWidth="1"/>
    <col min="4106" max="4106" width="6.85546875" style="45" bestFit="1" customWidth="1"/>
    <col min="4107" max="4107" width="14.140625" style="45" bestFit="1" customWidth="1"/>
    <col min="4108" max="4108" width="15.7109375" style="45" bestFit="1" customWidth="1"/>
    <col min="4109" max="4352" width="9.140625" style="45"/>
    <col min="4353" max="4353" width="30.85546875" style="45" customWidth="1"/>
    <col min="4354" max="4354" width="11.28515625" style="45" bestFit="1" customWidth="1"/>
    <col min="4355" max="4355" width="11.5703125" style="45" customWidth="1"/>
    <col min="4356" max="4356" width="16.140625" style="45" customWidth="1"/>
    <col min="4357" max="4357" width="14.85546875" style="45" bestFit="1" customWidth="1"/>
    <col min="4358" max="4358" width="11.7109375" style="45" customWidth="1"/>
    <col min="4359" max="4359" width="7.140625" style="45" customWidth="1"/>
    <col min="4360" max="4360" width="18.140625" style="45" customWidth="1"/>
    <col min="4361" max="4361" width="13.7109375" style="45" customWidth="1"/>
    <col min="4362" max="4362" width="6.85546875" style="45" bestFit="1" customWidth="1"/>
    <col min="4363" max="4363" width="14.140625" style="45" bestFit="1" customWidth="1"/>
    <col min="4364" max="4364" width="15.7109375" style="45" bestFit="1" customWidth="1"/>
    <col min="4365" max="4608" width="9.140625" style="45"/>
    <col min="4609" max="4609" width="30.85546875" style="45" customWidth="1"/>
    <col min="4610" max="4610" width="11.28515625" style="45" bestFit="1" customWidth="1"/>
    <col min="4611" max="4611" width="11.5703125" style="45" customWidth="1"/>
    <col min="4612" max="4612" width="16.140625" style="45" customWidth="1"/>
    <col min="4613" max="4613" width="14.85546875" style="45" bestFit="1" customWidth="1"/>
    <col min="4614" max="4614" width="11.7109375" style="45" customWidth="1"/>
    <col min="4615" max="4615" width="7.140625" style="45" customWidth="1"/>
    <col min="4616" max="4616" width="18.140625" style="45" customWidth="1"/>
    <col min="4617" max="4617" width="13.7109375" style="45" customWidth="1"/>
    <col min="4618" max="4618" width="6.85546875" style="45" bestFit="1" customWidth="1"/>
    <col min="4619" max="4619" width="14.140625" style="45" bestFit="1" customWidth="1"/>
    <col min="4620" max="4620" width="15.7109375" style="45" bestFit="1" customWidth="1"/>
    <col min="4621" max="4864" width="9.140625" style="45"/>
    <col min="4865" max="4865" width="30.85546875" style="45" customWidth="1"/>
    <col min="4866" max="4866" width="11.28515625" style="45" bestFit="1" customWidth="1"/>
    <col min="4867" max="4867" width="11.5703125" style="45" customWidth="1"/>
    <col min="4868" max="4868" width="16.140625" style="45" customWidth="1"/>
    <col min="4869" max="4869" width="14.85546875" style="45" bestFit="1" customWidth="1"/>
    <col min="4870" max="4870" width="11.7109375" style="45" customWidth="1"/>
    <col min="4871" max="4871" width="7.140625" style="45" customWidth="1"/>
    <col min="4872" max="4872" width="18.140625" style="45" customWidth="1"/>
    <col min="4873" max="4873" width="13.7109375" style="45" customWidth="1"/>
    <col min="4874" max="4874" width="6.85546875" style="45" bestFit="1" customWidth="1"/>
    <col min="4875" max="4875" width="14.140625" style="45" bestFit="1" customWidth="1"/>
    <col min="4876" max="4876" width="15.7109375" style="45" bestFit="1" customWidth="1"/>
    <col min="4877" max="5120" width="9.140625" style="45"/>
    <col min="5121" max="5121" width="30.85546875" style="45" customWidth="1"/>
    <col min="5122" max="5122" width="11.28515625" style="45" bestFit="1" customWidth="1"/>
    <col min="5123" max="5123" width="11.5703125" style="45" customWidth="1"/>
    <col min="5124" max="5124" width="16.140625" style="45" customWidth="1"/>
    <col min="5125" max="5125" width="14.85546875" style="45" bestFit="1" customWidth="1"/>
    <col min="5126" max="5126" width="11.7109375" style="45" customWidth="1"/>
    <col min="5127" max="5127" width="7.140625" style="45" customWidth="1"/>
    <col min="5128" max="5128" width="18.140625" style="45" customWidth="1"/>
    <col min="5129" max="5129" width="13.7109375" style="45" customWidth="1"/>
    <col min="5130" max="5130" width="6.85546875" style="45" bestFit="1" customWidth="1"/>
    <col min="5131" max="5131" width="14.140625" style="45" bestFit="1" customWidth="1"/>
    <col min="5132" max="5132" width="15.7109375" style="45" bestFit="1" customWidth="1"/>
    <col min="5133" max="5376" width="9.140625" style="45"/>
    <col min="5377" max="5377" width="30.85546875" style="45" customWidth="1"/>
    <col min="5378" max="5378" width="11.28515625" style="45" bestFit="1" customWidth="1"/>
    <col min="5379" max="5379" width="11.5703125" style="45" customWidth="1"/>
    <col min="5380" max="5380" width="16.140625" style="45" customWidth="1"/>
    <col min="5381" max="5381" width="14.85546875" style="45" bestFit="1" customWidth="1"/>
    <col min="5382" max="5382" width="11.7109375" style="45" customWidth="1"/>
    <col min="5383" max="5383" width="7.140625" style="45" customWidth="1"/>
    <col min="5384" max="5384" width="18.140625" style="45" customWidth="1"/>
    <col min="5385" max="5385" width="13.7109375" style="45" customWidth="1"/>
    <col min="5386" max="5386" width="6.85546875" style="45" bestFit="1" customWidth="1"/>
    <col min="5387" max="5387" width="14.140625" style="45" bestFit="1" customWidth="1"/>
    <col min="5388" max="5388" width="15.7109375" style="45" bestFit="1" customWidth="1"/>
    <col min="5389" max="5632" width="9.140625" style="45"/>
    <col min="5633" max="5633" width="30.85546875" style="45" customWidth="1"/>
    <col min="5634" max="5634" width="11.28515625" style="45" bestFit="1" customWidth="1"/>
    <col min="5635" max="5635" width="11.5703125" style="45" customWidth="1"/>
    <col min="5636" max="5636" width="16.140625" style="45" customWidth="1"/>
    <col min="5637" max="5637" width="14.85546875" style="45" bestFit="1" customWidth="1"/>
    <col min="5638" max="5638" width="11.7109375" style="45" customWidth="1"/>
    <col min="5639" max="5639" width="7.140625" style="45" customWidth="1"/>
    <col min="5640" max="5640" width="18.140625" style="45" customWidth="1"/>
    <col min="5641" max="5641" width="13.7109375" style="45" customWidth="1"/>
    <col min="5642" max="5642" width="6.85546875" style="45" bestFit="1" customWidth="1"/>
    <col min="5643" max="5643" width="14.140625" style="45" bestFit="1" customWidth="1"/>
    <col min="5644" max="5644" width="15.7109375" style="45" bestFit="1" customWidth="1"/>
    <col min="5645" max="5888" width="9.140625" style="45"/>
    <col min="5889" max="5889" width="30.85546875" style="45" customWidth="1"/>
    <col min="5890" max="5890" width="11.28515625" style="45" bestFit="1" customWidth="1"/>
    <col min="5891" max="5891" width="11.5703125" style="45" customWidth="1"/>
    <col min="5892" max="5892" width="16.140625" style="45" customWidth="1"/>
    <col min="5893" max="5893" width="14.85546875" style="45" bestFit="1" customWidth="1"/>
    <col min="5894" max="5894" width="11.7109375" style="45" customWidth="1"/>
    <col min="5895" max="5895" width="7.140625" style="45" customWidth="1"/>
    <col min="5896" max="5896" width="18.140625" style="45" customWidth="1"/>
    <col min="5897" max="5897" width="13.7109375" style="45" customWidth="1"/>
    <col min="5898" max="5898" width="6.85546875" style="45" bestFit="1" customWidth="1"/>
    <col min="5899" max="5899" width="14.140625" style="45" bestFit="1" customWidth="1"/>
    <col min="5900" max="5900" width="15.7109375" style="45" bestFit="1" customWidth="1"/>
    <col min="5901" max="6144" width="9.140625" style="45"/>
    <col min="6145" max="6145" width="30.85546875" style="45" customWidth="1"/>
    <col min="6146" max="6146" width="11.28515625" style="45" bestFit="1" customWidth="1"/>
    <col min="6147" max="6147" width="11.5703125" style="45" customWidth="1"/>
    <col min="6148" max="6148" width="16.140625" style="45" customWidth="1"/>
    <col min="6149" max="6149" width="14.85546875" style="45" bestFit="1" customWidth="1"/>
    <col min="6150" max="6150" width="11.7109375" style="45" customWidth="1"/>
    <col min="6151" max="6151" width="7.140625" style="45" customWidth="1"/>
    <col min="6152" max="6152" width="18.140625" style="45" customWidth="1"/>
    <col min="6153" max="6153" width="13.7109375" style="45" customWidth="1"/>
    <col min="6154" max="6154" width="6.85546875" style="45" bestFit="1" customWidth="1"/>
    <col min="6155" max="6155" width="14.140625" style="45" bestFit="1" customWidth="1"/>
    <col min="6156" max="6156" width="15.7109375" style="45" bestFit="1" customWidth="1"/>
    <col min="6157" max="6400" width="9.140625" style="45"/>
    <col min="6401" max="6401" width="30.85546875" style="45" customWidth="1"/>
    <col min="6402" max="6402" width="11.28515625" style="45" bestFit="1" customWidth="1"/>
    <col min="6403" max="6403" width="11.5703125" style="45" customWidth="1"/>
    <col min="6404" max="6404" width="16.140625" style="45" customWidth="1"/>
    <col min="6405" max="6405" width="14.85546875" style="45" bestFit="1" customWidth="1"/>
    <col min="6406" max="6406" width="11.7109375" style="45" customWidth="1"/>
    <col min="6407" max="6407" width="7.140625" style="45" customWidth="1"/>
    <col min="6408" max="6408" width="18.140625" style="45" customWidth="1"/>
    <col min="6409" max="6409" width="13.7109375" style="45" customWidth="1"/>
    <col min="6410" max="6410" width="6.85546875" style="45" bestFit="1" customWidth="1"/>
    <col min="6411" max="6411" width="14.140625" style="45" bestFit="1" customWidth="1"/>
    <col min="6412" max="6412" width="15.7109375" style="45" bestFit="1" customWidth="1"/>
    <col min="6413" max="6656" width="9.140625" style="45"/>
    <col min="6657" max="6657" width="30.85546875" style="45" customWidth="1"/>
    <col min="6658" max="6658" width="11.28515625" style="45" bestFit="1" customWidth="1"/>
    <col min="6659" max="6659" width="11.5703125" style="45" customWidth="1"/>
    <col min="6660" max="6660" width="16.140625" style="45" customWidth="1"/>
    <col min="6661" max="6661" width="14.85546875" style="45" bestFit="1" customWidth="1"/>
    <col min="6662" max="6662" width="11.7109375" style="45" customWidth="1"/>
    <col min="6663" max="6663" width="7.140625" style="45" customWidth="1"/>
    <col min="6664" max="6664" width="18.140625" style="45" customWidth="1"/>
    <col min="6665" max="6665" width="13.7109375" style="45" customWidth="1"/>
    <col min="6666" max="6666" width="6.85546875" style="45" bestFit="1" customWidth="1"/>
    <col min="6667" max="6667" width="14.140625" style="45" bestFit="1" customWidth="1"/>
    <col min="6668" max="6668" width="15.7109375" style="45" bestFit="1" customWidth="1"/>
    <col min="6669" max="6912" width="9.140625" style="45"/>
    <col min="6913" max="6913" width="30.85546875" style="45" customWidth="1"/>
    <col min="6914" max="6914" width="11.28515625" style="45" bestFit="1" customWidth="1"/>
    <col min="6915" max="6915" width="11.5703125" style="45" customWidth="1"/>
    <col min="6916" max="6916" width="16.140625" style="45" customWidth="1"/>
    <col min="6917" max="6917" width="14.85546875" style="45" bestFit="1" customWidth="1"/>
    <col min="6918" max="6918" width="11.7109375" style="45" customWidth="1"/>
    <col min="6919" max="6919" width="7.140625" style="45" customWidth="1"/>
    <col min="6920" max="6920" width="18.140625" style="45" customWidth="1"/>
    <col min="6921" max="6921" width="13.7109375" style="45" customWidth="1"/>
    <col min="6922" max="6922" width="6.85546875" style="45" bestFit="1" customWidth="1"/>
    <col min="6923" max="6923" width="14.140625" style="45" bestFit="1" customWidth="1"/>
    <col min="6924" max="6924" width="15.7109375" style="45" bestFit="1" customWidth="1"/>
    <col min="6925" max="7168" width="9.140625" style="45"/>
    <col min="7169" max="7169" width="30.85546875" style="45" customWidth="1"/>
    <col min="7170" max="7170" width="11.28515625" style="45" bestFit="1" customWidth="1"/>
    <col min="7171" max="7171" width="11.5703125" style="45" customWidth="1"/>
    <col min="7172" max="7172" width="16.140625" style="45" customWidth="1"/>
    <col min="7173" max="7173" width="14.85546875" style="45" bestFit="1" customWidth="1"/>
    <col min="7174" max="7174" width="11.7109375" style="45" customWidth="1"/>
    <col min="7175" max="7175" width="7.140625" style="45" customWidth="1"/>
    <col min="7176" max="7176" width="18.140625" style="45" customWidth="1"/>
    <col min="7177" max="7177" width="13.7109375" style="45" customWidth="1"/>
    <col min="7178" max="7178" width="6.85546875" style="45" bestFit="1" customWidth="1"/>
    <col min="7179" max="7179" width="14.140625" style="45" bestFit="1" customWidth="1"/>
    <col min="7180" max="7180" width="15.7109375" style="45" bestFit="1" customWidth="1"/>
    <col min="7181" max="7424" width="9.140625" style="45"/>
    <col min="7425" max="7425" width="30.85546875" style="45" customWidth="1"/>
    <col min="7426" max="7426" width="11.28515625" style="45" bestFit="1" customWidth="1"/>
    <col min="7427" max="7427" width="11.5703125" style="45" customWidth="1"/>
    <col min="7428" max="7428" width="16.140625" style="45" customWidth="1"/>
    <col min="7429" max="7429" width="14.85546875" style="45" bestFit="1" customWidth="1"/>
    <col min="7430" max="7430" width="11.7109375" style="45" customWidth="1"/>
    <col min="7431" max="7431" width="7.140625" style="45" customWidth="1"/>
    <col min="7432" max="7432" width="18.140625" style="45" customWidth="1"/>
    <col min="7433" max="7433" width="13.7109375" style="45" customWidth="1"/>
    <col min="7434" max="7434" width="6.85546875" style="45" bestFit="1" customWidth="1"/>
    <col min="7435" max="7435" width="14.140625" style="45" bestFit="1" customWidth="1"/>
    <col min="7436" max="7436" width="15.7109375" style="45" bestFit="1" customWidth="1"/>
    <col min="7437" max="7680" width="9.140625" style="45"/>
    <col min="7681" max="7681" width="30.85546875" style="45" customWidth="1"/>
    <col min="7682" max="7682" width="11.28515625" style="45" bestFit="1" customWidth="1"/>
    <col min="7683" max="7683" width="11.5703125" style="45" customWidth="1"/>
    <col min="7684" max="7684" width="16.140625" style="45" customWidth="1"/>
    <col min="7685" max="7685" width="14.85546875" style="45" bestFit="1" customWidth="1"/>
    <col min="7686" max="7686" width="11.7109375" style="45" customWidth="1"/>
    <col min="7687" max="7687" width="7.140625" style="45" customWidth="1"/>
    <col min="7688" max="7688" width="18.140625" style="45" customWidth="1"/>
    <col min="7689" max="7689" width="13.7109375" style="45" customWidth="1"/>
    <col min="7690" max="7690" width="6.85546875" style="45" bestFit="1" customWidth="1"/>
    <col min="7691" max="7691" width="14.140625" style="45" bestFit="1" customWidth="1"/>
    <col min="7692" max="7692" width="15.7109375" style="45" bestFit="1" customWidth="1"/>
    <col min="7693" max="7936" width="9.140625" style="45"/>
    <col min="7937" max="7937" width="30.85546875" style="45" customWidth="1"/>
    <col min="7938" max="7938" width="11.28515625" style="45" bestFit="1" customWidth="1"/>
    <col min="7939" max="7939" width="11.5703125" style="45" customWidth="1"/>
    <col min="7940" max="7940" width="16.140625" style="45" customWidth="1"/>
    <col min="7941" max="7941" width="14.85546875" style="45" bestFit="1" customWidth="1"/>
    <col min="7942" max="7942" width="11.7109375" style="45" customWidth="1"/>
    <col min="7943" max="7943" width="7.140625" style="45" customWidth="1"/>
    <col min="7944" max="7944" width="18.140625" style="45" customWidth="1"/>
    <col min="7945" max="7945" width="13.7109375" style="45" customWidth="1"/>
    <col min="7946" max="7946" width="6.85546875" style="45" bestFit="1" customWidth="1"/>
    <col min="7947" max="7947" width="14.140625" style="45" bestFit="1" customWidth="1"/>
    <col min="7948" max="7948" width="15.7109375" style="45" bestFit="1" customWidth="1"/>
    <col min="7949" max="8192" width="9.140625" style="45"/>
    <col min="8193" max="8193" width="30.85546875" style="45" customWidth="1"/>
    <col min="8194" max="8194" width="11.28515625" style="45" bestFit="1" customWidth="1"/>
    <col min="8195" max="8195" width="11.5703125" style="45" customWidth="1"/>
    <col min="8196" max="8196" width="16.140625" style="45" customWidth="1"/>
    <col min="8197" max="8197" width="14.85546875" style="45" bestFit="1" customWidth="1"/>
    <col min="8198" max="8198" width="11.7109375" style="45" customWidth="1"/>
    <col min="8199" max="8199" width="7.140625" style="45" customWidth="1"/>
    <col min="8200" max="8200" width="18.140625" style="45" customWidth="1"/>
    <col min="8201" max="8201" width="13.7109375" style="45" customWidth="1"/>
    <col min="8202" max="8202" width="6.85546875" style="45" bestFit="1" customWidth="1"/>
    <col min="8203" max="8203" width="14.140625" style="45" bestFit="1" customWidth="1"/>
    <col min="8204" max="8204" width="15.7109375" style="45" bestFit="1" customWidth="1"/>
    <col min="8205" max="8448" width="9.140625" style="45"/>
    <col min="8449" max="8449" width="30.85546875" style="45" customWidth="1"/>
    <col min="8450" max="8450" width="11.28515625" style="45" bestFit="1" customWidth="1"/>
    <col min="8451" max="8451" width="11.5703125" style="45" customWidth="1"/>
    <col min="8452" max="8452" width="16.140625" style="45" customWidth="1"/>
    <col min="8453" max="8453" width="14.85546875" style="45" bestFit="1" customWidth="1"/>
    <col min="8454" max="8454" width="11.7109375" style="45" customWidth="1"/>
    <col min="8455" max="8455" width="7.140625" style="45" customWidth="1"/>
    <col min="8456" max="8456" width="18.140625" style="45" customWidth="1"/>
    <col min="8457" max="8457" width="13.7109375" style="45" customWidth="1"/>
    <col min="8458" max="8458" width="6.85546875" style="45" bestFit="1" customWidth="1"/>
    <col min="8459" max="8459" width="14.140625" style="45" bestFit="1" customWidth="1"/>
    <col min="8460" max="8460" width="15.7109375" style="45" bestFit="1" customWidth="1"/>
    <col min="8461" max="8704" width="9.140625" style="45"/>
    <col min="8705" max="8705" width="30.85546875" style="45" customWidth="1"/>
    <col min="8706" max="8706" width="11.28515625" style="45" bestFit="1" customWidth="1"/>
    <col min="8707" max="8707" width="11.5703125" style="45" customWidth="1"/>
    <col min="8708" max="8708" width="16.140625" style="45" customWidth="1"/>
    <col min="8709" max="8709" width="14.85546875" style="45" bestFit="1" customWidth="1"/>
    <col min="8710" max="8710" width="11.7109375" style="45" customWidth="1"/>
    <col min="8711" max="8711" width="7.140625" style="45" customWidth="1"/>
    <col min="8712" max="8712" width="18.140625" style="45" customWidth="1"/>
    <col min="8713" max="8713" width="13.7109375" style="45" customWidth="1"/>
    <col min="8714" max="8714" width="6.85546875" style="45" bestFit="1" customWidth="1"/>
    <col min="8715" max="8715" width="14.140625" style="45" bestFit="1" customWidth="1"/>
    <col min="8716" max="8716" width="15.7109375" style="45" bestFit="1" customWidth="1"/>
    <col min="8717" max="8960" width="9.140625" style="45"/>
    <col min="8961" max="8961" width="30.85546875" style="45" customWidth="1"/>
    <col min="8962" max="8962" width="11.28515625" style="45" bestFit="1" customWidth="1"/>
    <col min="8963" max="8963" width="11.5703125" style="45" customWidth="1"/>
    <col min="8964" max="8964" width="16.140625" style="45" customWidth="1"/>
    <col min="8965" max="8965" width="14.85546875" style="45" bestFit="1" customWidth="1"/>
    <col min="8966" max="8966" width="11.7109375" style="45" customWidth="1"/>
    <col min="8967" max="8967" width="7.140625" style="45" customWidth="1"/>
    <col min="8968" max="8968" width="18.140625" style="45" customWidth="1"/>
    <col min="8969" max="8969" width="13.7109375" style="45" customWidth="1"/>
    <col min="8970" max="8970" width="6.85546875" style="45" bestFit="1" customWidth="1"/>
    <col min="8971" max="8971" width="14.140625" style="45" bestFit="1" customWidth="1"/>
    <col min="8972" max="8972" width="15.7109375" style="45" bestFit="1" customWidth="1"/>
    <col min="8973" max="9216" width="9.140625" style="45"/>
    <col min="9217" max="9217" width="30.85546875" style="45" customWidth="1"/>
    <col min="9218" max="9218" width="11.28515625" style="45" bestFit="1" customWidth="1"/>
    <col min="9219" max="9219" width="11.5703125" style="45" customWidth="1"/>
    <col min="9220" max="9220" width="16.140625" style="45" customWidth="1"/>
    <col min="9221" max="9221" width="14.85546875" style="45" bestFit="1" customWidth="1"/>
    <col min="9222" max="9222" width="11.7109375" style="45" customWidth="1"/>
    <col min="9223" max="9223" width="7.140625" style="45" customWidth="1"/>
    <col min="9224" max="9224" width="18.140625" style="45" customWidth="1"/>
    <col min="9225" max="9225" width="13.7109375" style="45" customWidth="1"/>
    <col min="9226" max="9226" width="6.85546875" style="45" bestFit="1" customWidth="1"/>
    <col min="9227" max="9227" width="14.140625" style="45" bestFit="1" customWidth="1"/>
    <col min="9228" max="9228" width="15.7109375" style="45" bestFit="1" customWidth="1"/>
    <col min="9229" max="9472" width="9.140625" style="45"/>
    <col min="9473" max="9473" width="30.85546875" style="45" customWidth="1"/>
    <col min="9474" max="9474" width="11.28515625" style="45" bestFit="1" customWidth="1"/>
    <col min="9475" max="9475" width="11.5703125" style="45" customWidth="1"/>
    <col min="9476" max="9476" width="16.140625" style="45" customWidth="1"/>
    <col min="9477" max="9477" width="14.85546875" style="45" bestFit="1" customWidth="1"/>
    <col min="9478" max="9478" width="11.7109375" style="45" customWidth="1"/>
    <col min="9479" max="9479" width="7.140625" style="45" customWidth="1"/>
    <col min="9480" max="9480" width="18.140625" style="45" customWidth="1"/>
    <col min="9481" max="9481" width="13.7109375" style="45" customWidth="1"/>
    <col min="9482" max="9482" width="6.85546875" style="45" bestFit="1" customWidth="1"/>
    <col min="9483" max="9483" width="14.140625" style="45" bestFit="1" customWidth="1"/>
    <col min="9484" max="9484" width="15.7109375" style="45" bestFit="1" customWidth="1"/>
    <col min="9485" max="9728" width="9.140625" style="45"/>
    <col min="9729" max="9729" width="30.85546875" style="45" customWidth="1"/>
    <col min="9730" max="9730" width="11.28515625" style="45" bestFit="1" customWidth="1"/>
    <col min="9731" max="9731" width="11.5703125" style="45" customWidth="1"/>
    <col min="9732" max="9732" width="16.140625" style="45" customWidth="1"/>
    <col min="9733" max="9733" width="14.85546875" style="45" bestFit="1" customWidth="1"/>
    <col min="9734" max="9734" width="11.7109375" style="45" customWidth="1"/>
    <col min="9735" max="9735" width="7.140625" style="45" customWidth="1"/>
    <col min="9736" max="9736" width="18.140625" style="45" customWidth="1"/>
    <col min="9737" max="9737" width="13.7109375" style="45" customWidth="1"/>
    <col min="9738" max="9738" width="6.85546875" style="45" bestFit="1" customWidth="1"/>
    <col min="9739" max="9739" width="14.140625" style="45" bestFit="1" customWidth="1"/>
    <col min="9740" max="9740" width="15.7109375" style="45" bestFit="1" customWidth="1"/>
    <col min="9741" max="9984" width="9.140625" style="45"/>
    <col min="9985" max="9985" width="30.85546875" style="45" customWidth="1"/>
    <col min="9986" max="9986" width="11.28515625" style="45" bestFit="1" customWidth="1"/>
    <col min="9987" max="9987" width="11.5703125" style="45" customWidth="1"/>
    <col min="9988" max="9988" width="16.140625" style="45" customWidth="1"/>
    <col min="9989" max="9989" width="14.85546875" style="45" bestFit="1" customWidth="1"/>
    <col min="9990" max="9990" width="11.7109375" style="45" customWidth="1"/>
    <col min="9991" max="9991" width="7.140625" style="45" customWidth="1"/>
    <col min="9992" max="9992" width="18.140625" style="45" customWidth="1"/>
    <col min="9993" max="9993" width="13.7109375" style="45" customWidth="1"/>
    <col min="9994" max="9994" width="6.85546875" style="45" bestFit="1" customWidth="1"/>
    <col min="9995" max="9995" width="14.140625" style="45" bestFit="1" customWidth="1"/>
    <col min="9996" max="9996" width="15.7109375" style="45" bestFit="1" customWidth="1"/>
    <col min="9997" max="10240" width="9.140625" style="45"/>
    <col min="10241" max="10241" width="30.85546875" style="45" customWidth="1"/>
    <col min="10242" max="10242" width="11.28515625" style="45" bestFit="1" customWidth="1"/>
    <col min="10243" max="10243" width="11.5703125" style="45" customWidth="1"/>
    <col min="10244" max="10244" width="16.140625" style="45" customWidth="1"/>
    <col min="10245" max="10245" width="14.85546875" style="45" bestFit="1" customWidth="1"/>
    <col min="10246" max="10246" width="11.7109375" style="45" customWidth="1"/>
    <col min="10247" max="10247" width="7.140625" style="45" customWidth="1"/>
    <col min="10248" max="10248" width="18.140625" style="45" customWidth="1"/>
    <col min="10249" max="10249" width="13.7109375" style="45" customWidth="1"/>
    <col min="10250" max="10250" width="6.85546875" style="45" bestFit="1" customWidth="1"/>
    <col min="10251" max="10251" width="14.140625" style="45" bestFit="1" customWidth="1"/>
    <col min="10252" max="10252" width="15.7109375" style="45" bestFit="1" customWidth="1"/>
    <col min="10253" max="10496" width="9.140625" style="45"/>
    <col min="10497" max="10497" width="30.85546875" style="45" customWidth="1"/>
    <col min="10498" max="10498" width="11.28515625" style="45" bestFit="1" customWidth="1"/>
    <col min="10499" max="10499" width="11.5703125" style="45" customWidth="1"/>
    <col min="10500" max="10500" width="16.140625" style="45" customWidth="1"/>
    <col min="10501" max="10501" width="14.85546875" style="45" bestFit="1" customWidth="1"/>
    <col min="10502" max="10502" width="11.7109375" style="45" customWidth="1"/>
    <col min="10503" max="10503" width="7.140625" style="45" customWidth="1"/>
    <col min="10504" max="10504" width="18.140625" style="45" customWidth="1"/>
    <col min="10505" max="10505" width="13.7109375" style="45" customWidth="1"/>
    <col min="10506" max="10506" width="6.85546875" style="45" bestFit="1" customWidth="1"/>
    <col min="10507" max="10507" width="14.140625" style="45" bestFit="1" customWidth="1"/>
    <col min="10508" max="10508" width="15.7109375" style="45" bestFit="1" customWidth="1"/>
    <col min="10509" max="10752" width="9.140625" style="45"/>
    <col min="10753" max="10753" width="30.85546875" style="45" customWidth="1"/>
    <col min="10754" max="10754" width="11.28515625" style="45" bestFit="1" customWidth="1"/>
    <col min="10755" max="10755" width="11.5703125" style="45" customWidth="1"/>
    <col min="10756" max="10756" width="16.140625" style="45" customWidth="1"/>
    <col min="10757" max="10757" width="14.85546875" style="45" bestFit="1" customWidth="1"/>
    <col min="10758" max="10758" width="11.7109375" style="45" customWidth="1"/>
    <col min="10759" max="10759" width="7.140625" style="45" customWidth="1"/>
    <col min="10760" max="10760" width="18.140625" style="45" customWidth="1"/>
    <col min="10761" max="10761" width="13.7109375" style="45" customWidth="1"/>
    <col min="10762" max="10762" width="6.85546875" style="45" bestFit="1" customWidth="1"/>
    <col min="10763" max="10763" width="14.140625" style="45" bestFit="1" customWidth="1"/>
    <col min="10764" max="10764" width="15.7109375" style="45" bestFit="1" customWidth="1"/>
    <col min="10765" max="11008" width="9.140625" style="45"/>
    <col min="11009" max="11009" width="30.85546875" style="45" customWidth="1"/>
    <col min="11010" max="11010" width="11.28515625" style="45" bestFit="1" customWidth="1"/>
    <col min="11011" max="11011" width="11.5703125" style="45" customWidth="1"/>
    <col min="11012" max="11012" width="16.140625" style="45" customWidth="1"/>
    <col min="11013" max="11013" width="14.85546875" style="45" bestFit="1" customWidth="1"/>
    <col min="11014" max="11014" width="11.7109375" style="45" customWidth="1"/>
    <col min="11015" max="11015" width="7.140625" style="45" customWidth="1"/>
    <col min="11016" max="11016" width="18.140625" style="45" customWidth="1"/>
    <col min="11017" max="11017" width="13.7109375" style="45" customWidth="1"/>
    <col min="11018" max="11018" width="6.85546875" style="45" bestFit="1" customWidth="1"/>
    <col min="11019" max="11019" width="14.140625" style="45" bestFit="1" customWidth="1"/>
    <col min="11020" max="11020" width="15.7109375" style="45" bestFit="1" customWidth="1"/>
    <col min="11021" max="11264" width="9.140625" style="45"/>
    <col min="11265" max="11265" width="30.85546875" style="45" customWidth="1"/>
    <col min="11266" max="11266" width="11.28515625" style="45" bestFit="1" customWidth="1"/>
    <col min="11267" max="11267" width="11.5703125" style="45" customWidth="1"/>
    <col min="11268" max="11268" width="16.140625" style="45" customWidth="1"/>
    <col min="11269" max="11269" width="14.85546875" style="45" bestFit="1" customWidth="1"/>
    <col min="11270" max="11270" width="11.7109375" style="45" customWidth="1"/>
    <col min="11271" max="11271" width="7.140625" style="45" customWidth="1"/>
    <col min="11272" max="11272" width="18.140625" style="45" customWidth="1"/>
    <col min="11273" max="11273" width="13.7109375" style="45" customWidth="1"/>
    <col min="11274" max="11274" width="6.85546875" style="45" bestFit="1" customWidth="1"/>
    <col min="11275" max="11275" width="14.140625" style="45" bestFit="1" customWidth="1"/>
    <col min="11276" max="11276" width="15.7109375" style="45" bestFit="1" customWidth="1"/>
    <col min="11277" max="11520" width="9.140625" style="45"/>
    <col min="11521" max="11521" width="30.85546875" style="45" customWidth="1"/>
    <col min="11522" max="11522" width="11.28515625" style="45" bestFit="1" customWidth="1"/>
    <col min="11523" max="11523" width="11.5703125" style="45" customWidth="1"/>
    <col min="11524" max="11524" width="16.140625" style="45" customWidth="1"/>
    <col min="11525" max="11525" width="14.85546875" style="45" bestFit="1" customWidth="1"/>
    <col min="11526" max="11526" width="11.7109375" style="45" customWidth="1"/>
    <col min="11527" max="11527" width="7.140625" style="45" customWidth="1"/>
    <col min="11528" max="11528" width="18.140625" style="45" customWidth="1"/>
    <col min="11529" max="11529" width="13.7109375" style="45" customWidth="1"/>
    <col min="11530" max="11530" width="6.85546875" style="45" bestFit="1" customWidth="1"/>
    <col min="11531" max="11531" width="14.140625" style="45" bestFit="1" customWidth="1"/>
    <col min="11532" max="11532" width="15.7109375" style="45" bestFit="1" customWidth="1"/>
    <col min="11533" max="11776" width="9.140625" style="45"/>
    <col min="11777" max="11777" width="30.85546875" style="45" customWidth="1"/>
    <col min="11778" max="11778" width="11.28515625" style="45" bestFit="1" customWidth="1"/>
    <col min="11779" max="11779" width="11.5703125" style="45" customWidth="1"/>
    <col min="11780" max="11780" width="16.140625" style="45" customWidth="1"/>
    <col min="11781" max="11781" width="14.85546875" style="45" bestFit="1" customWidth="1"/>
    <col min="11782" max="11782" width="11.7109375" style="45" customWidth="1"/>
    <col min="11783" max="11783" width="7.140625" style="45" customWidth="1"/>
    <col min="11784" max="11784" width="18.140625" style="45" customWidth="1"/>
    <col min="11785" max="11785" width="13.7109375" style="45" customWidth="1"/>
    <col min="11786" max="11786" width="6.85546875" style="45" bestFit="1" customWidth="1"/>
    <col min="11787" max="11787" width="14.140625" style="45" bestFit="1" customWidth="1"/>
    <col min="11788" max="11788" width="15.7109375" style="45" bestFit="1" customWidth="1"/>
    <col min="11789" max="12032" width="9.140625" style="45"/>
    <col min="12033" max="12033" width="30.85546875" style="45" customWidth="1"/>
    <col min="12034" max="12034" width="11.28515625" style="45" bestFit="1" customWidth="1"/>
    <col min="12035" max="12035" width="11.5703125" style="45" customWidth="1"/>
    <col min="12036" max="12036" width="16.140625" style="45" customWidth="1"/>
    <col min="12037" max="12037" width="14.85546875" style="45" bestFit="1" customWidth="1"/>
    <col min="12038" max="12038" width="11.7109375" style="45" customWidth="1"/>
    <col min="12039" max="12039" width="7.140625" style="45" customWidth="1"/>
    <col min="12040" max="12040" width="18.140625" style="45" customWidth="1"/>
    <col min="12041" max="12041" width="13.7109375" style="45" customWidth="1"/>
    <col min="12042" max="12042" width="6.85546875" style="45" bestFit="1" customWidth="1"/>
    <col min="12043" max="12043" width="14.140625" style="45" bestFit="1" customWidth="1"/>
    <col min="12044" max="12044" width="15.7109375" style="45" bestFit="1" customWidth="1"/>
    <col min="12045" max="12288" width="9.140625" style="45"/>
    <col min="12289" max="12289" width="30.85546875" style="45" customWidth="1"/>
    <col min="12290" max="12290" width="11.28515625" style="45" bestFit="1" customWidth="1"/>
    <col min="12291" max="12291" width="11.5703125" style="45" customWidth="1"/>
    <col min="12292" max="12292" width="16.140625" style="45" customWidth="1"/>
    <col min="12293" max="12293" width="14.85546875" style="45" bestFit="1" customWidth="1"/>
    <col min="12294" max="12294" width="11.7109375" style="45" customWidth="1"/>
    <col min="12295" max="12295" width="7.140625" style="45" customWidth="1"/>
    <col min="12296" max="12296" width="18.140625" style="45" customWidth="1"/>
    <col min="12297" max="12297" width="13.7109375" style="45" customWidth="1"/>
    <col min="12298" max="12298" width="6.85546875" style="45" bestFit="1" customWidth="1"/>
    <col min="12299" max="12299" width="14.140625" style="45" bestFit="1" customWidth="1"/>
    <col min="12300" max="12300" width="15.7109375" style="45" bestFit="1" customWidth="1"/>
    <col min="12301" max="12544" width="9.140625" style="45"/>
    <col min="12545" max="12545" width="30.85546875" style="45" customWidth="1"/>
    <col min="12546" max="12546" width="11.28515625" style="45" bestFit="1" customWidth="1"/>
    <col min="12547" max="12547" width="11.5703125" style="45" customWidth="1"/>
    <col min="12548" max="12548" width="16.140625" style="45" customWidth="1"/>
    <col min="12549" max="12549" width="14.85546875" style="45" bestFit="1" customWidth="1"/>
    <col min="12550" max="12550" width="11.7109375" style="45" customWidth="1"/>
    <col min="12551" max="12551" width="7.140625" style="45" customWidth="1"/>
    <col min="12552" max="12552" width="18.140625" style="45" customWidth="1"/>
    <col min="12553" max="12553" width="13.7109375" style="45" customWidth="1"/>
    <col min="12554" max="12554" width="6.85546875" style="45" bestFit="1" customWidth="1"/>
    <col min="12555" max="12555" width="14.140625" style="45" bestFit="1" customWidth="1"/>
    <col min="12556" max="12556" width="15.7109375" style="45" bestFit="1" customWidth="1"/>
    <col min="12557" max="12800" width="9.140625" style="45"/>
    <col min="12801" max="12801" width="30.85546875" style="45" customWidth="1"/>
    <col min="12802" max="12802" width="11.28515625" style="45" bestFit="1" customWidth="1"/>
    <col min="12803" max="12803" width="11.5703125" style="45" customWidth="1"/>
    <col min="12804" max="12804" width="16.140625" style="45" customWidth="1"/>
    <col min="12805" max="12805" width="14.85546875" style="45" bestFit="1" customWidth="1"/>
    <col min="12806" max="12806" width="11.7109375" style="45" customWidth="1"/>
    <col min="12807" max="12807" width="7.140625" style="45" customWidth="1"/>
    <col min="12808" max="12808" width="18.140625" style="45" customWidth="1"/>
    <col min="12809" max="12809" width="13.7109375" style="45" customWidth="1"/>
    <col min="12810" max="12810" width="6.85546875" style="45" bestFit="1" customWidth="1"/>
    <col min="12811" max="12811" width="14.140625" style="45" bestFit="1" customWidth="1"/>
    <col min="12812" max="12812" width="15.7109375" style="45" bestFit="1" customWidth="1"/>
    <col min="12813" max="13056" width="9.140625" style="45"/>
    <col min="13057" max="13057" width="30.85546875" style="45" customWidth="1"/>
    <col min="13058" max="13058" width="11.28515625" style="45" bestFit="1" customWidth="1"/>
    <col min="13059" max="13059" width="11.5703125" style="45" customWidth="1"/>
    <col min="13060" max="13060" width="16.140625" style="45" customWidth="1"/>
    <col min="13061" max="13061" width="14.85546875" style="45" bestFit="1" customWidth="1"/>
    <col min="13062" max="13062" width="11.7109375" style="45" customWidth="1"/>
    <col min="13063" max="13063" width="7.140625" style="45" customWidth="1"/>
    <col min="13064" max="13064" width="18.140625" style="45" customWidth="1"/>
    <col min="13065" max="13065" width="13.7109375" style="45" customWidth="1"/>
    <col min="13066" max="13066" width="6.85546875" style="45" bestFit="1" customWidth="1"/>
    <col min="13067" max="13067" width="14.140625" style="45" bestFit="1" customWidth="1"/>
    <col min="13068" max="13068" width="15.7109375" style="45" bestFit="1" customWidth="1"/>
    <col min="13069" max="13312" width="9.140625" style="45"/>
    <col min="13313" max="13313" width="30.85546875" style="45" customWidth="1"/>
    <col min="13314" max="13314" width="11.28515625" style="45" bestFit="1" customWidth="1"/>
    <col min="13315" max="13315" width="11.5703125" style="45" customWidth="1"/>
    <col min="13316" max="13316" width="16.140625" style="45" customWidth="1"/>
    <col min="13317" max="13317" width="14.85546875" style="45" bestFit="1" customWidth="1"/>
    <col min="13318" max="13318" width="11.7109375" style="45" customWidth="1"/>
    <col min="13319" max="13319" width="7.140625" style="45" customWidth="1"/>
    <col min="13320" max="13320" width="18.140625" style="45" customWidth="1"/>
    <col min="13321" max="13321" width="13.7109375" style="45" customWidth="1"/>
    <col min="13322" max="13322" width="6.85546875" style="45" bestFit="1" customWidth="1"/>
    <col min="13323" max="13323" width="14.140625" style="45" bestFit="1" customWidth="1"/>
    <col min="13324" max="13324" width="15.7109375" style="45" bestFit="1" customWidth="1"/>
    <col min="13325" max="13568" width="9.140625" style="45"/>
    <col min="13569" max="13569" width="30.85546875" style="45" customWidth="1"/>
    <col min="13570" max="13570" width="11.28515625" style="45" bestFit="1" customWidth="1"/>
    <col min="13571" max="13571" width="11.5703125" style="45" customWidth="1"/>
    <col min="13572" max="13572" width="16.140625" style="45" customWidth="1"/>
    <col min="13573" max="13573" width="14.85546875" style="45" bestFit="1" customWidth="1"/>
    <col min="13574" max="13574" width="11.7109375" style="45" customWidth="1"/>
    <col min="13575" max="13575" width="7.140625" style="45" customWidth="1"/>
    <col min="13576" max="13576" width="18.140625" style="45" customWidth="1"/>
    <col min="13577" max="13577" width="13.7109375" style="45" customWidth="1"/>
    <col min="13578" max="13578" width="6.85546875" style="45" bestFit="1" customWidth="1"/>
    <col min="13579" max="13579" width="14.140625" style="45" bestFit="1" customWidth="1"/>
    <col min="13580" max="13580" width="15.7109375" style="45" bestFit="1" customWidth="1"/>
    <col min="13581" max="13824" width="9.140625" style="45"/>
    <col min="13825" max="13825" width="30.85546875" style="45" customWidth="1"/>
    <col min="13826" max="13826" width="11.28515625" style="45" bestFit="1" customWidth="1"/>
    <col min="13827" max="13827" width="11.5703125" style="45" customWidth="1"/>
    <col min="13828" max="13828" width="16.140625" style="45" customWidth="1"/>
    <col min="13829" max="13829" width="14.85546875" style="45" bestFit="1" customWidth="1"/>
    <col min="13830" max="13830" width="11.7109375" style="45" customWidth="1"/>
    <col min="13831" max="13831" width="7.140625" style="45" customWidth="1"/>
    <col min="13832" max="13832" width="18.140625" style="45" customWidth="1"/>
    <col min="13833" max="13833" width="13.7109375" style="45" customWidth="1"/>
    <col min="13834" max="13834" width="6.85546875" style="45" bestFit="1" customWidth="1"/>
    <col min="13835" max="13835" width="14.140625" style="45" bestFit="1" customWidth="1"/>
    <col min="13836" max="13836" width="15.7109375" style="45" bestFit="1" customWidth="1"/>
    <col min="13837" max="14080" width="9.140625" style="45"/>
    <col min="14081" max="14081" width="30.85546875" style="45" customWidth="1"/>
    <col min="14082" max="14082" width="11.28515625" style="45" bestFit="1" customWidth="1"/>
    <col min="14083" max="14083" width="11.5703125" style="45" customWidth="1"/>
    <col min="14084" max="14084" width="16.140625" style="45" customWidth="1"/>
    <col min="14085" max="14085" width="14.85546875" style="45" bestFit="1" customWidth="1"/>
    <col min="14086" max="14086" width="11.7109375" style="45" customWidth="1"/>
    <col min="14087" max="14087" width="7.140625" style="45" customWidth="1"/>
    <col min="14088" max="14088" width="18.140625" style="45" customWidth="1"/>
    <col min="14089" max="14089" width="13.7109375" style="45" customWidth="1"/>
    <col min="14090" max="14090" width="6.85546875" style="45" bestFit="1" customWidth="1"/>
    <col min="14091" max="14091" width="14.140625" style="45" bestFit="1" customWidth="1"/>
    <col min="14092" max="14092" width="15.7109375" style="45" bestFit="1" customWidth="1"/>
    <col min="14093" max="14336" width="9.140625" style="45"/>
    <col min="14337" max="14337" width="30.85546875" style="45" customWidth="1"/>
    <col min="14338" max="14338" width="11.28515625" style="45" bestFit="1" customWidth="1"/>
    <col min="14339" max="14339" width="11.5703125" style="45" customWidth="1"/>
    <col min="14340" max="14340" width="16.140625" style="45" customWidth="1"/>
    <col min="14341" max="14341" width="14.85546875" style="45" bestFit="1" customWidth="1"/>
    <col min="14342" max="14342" width="11.7109375" style="45" customWidth="1"/>
    <col min="14343" max="14343" width="7.140625" style="45" customWidth="1"/>
    <col min="14344" max="14344" width="18.140625" style="45" customWidth="1"/>
    <col min="14345" max="14345" width="13.7109375" style="45" customWidth="1"/>
    <col min="14346" max="14346" width="6.85546875" style="45" bestFit="1" customWidth="1"/>
    <col min="14347" max="14347" width="14.140625" style="45" bestFit="1" customWidth="1"/>
    <col min="14348" max="14348" width="15.7109375" style="45" bestFit="1" customWidth="1"/>
    <col min="14349" max="14592" width="9.140625" style="45"/>
    <col min="14593" max="14593" width="30.85546875" style="45" customWidth="1"/>
    <col min="14594" max="14594" width="11.28515625" style="45" bestFit="1" customWidth="1"/>
    <col min="14595" max="14595" width="11.5703125" style="45" customWidth="1"/>
    <col min="14596" max="14596" width="16.140625" style="45" customWidth="1"/>
    <col min="14597" max="14597" width="14.85546875" style="45" bestFit="1" customWidth="1"/>
    <col min="14598" max="14598" width="11.7109375" style="45" customWidth="1"/>
    <col min="14599" max="14599" width="7.140625" style="45" customWidth="1"/>
    <col min="14600" max="14600" width="18.140625" style="45" customWidth="1"/>
    <col min="14601" max="14601" width="13.7109375" style="45" customWidth="1"/>
    <col min="14602" max="14602" width="6.85546875" style="45" bestFit="1" customWidth="1"/>
    <col min="14603" max="14603" width="14.140625" style="45" bestFit="1" customWidth="1"/>
    <col min="14604" max="14604" width="15.7109375" style="45" bestFit="1" customWidth="1"/>
    <col min="14605" max="14848" width="9.140625" style="45"/>
    <col min="14849" max="14849" width="30.85546875" style="45" customWidth="1"/>
    <col min="14850" max="14850" width="11.28515625" style="45" bestFit="1" customWidth="1"/>
    <col min="14851" max="14851" width="11.5703125" style="45" customWidth="1"/>
    <col min="14852" max="14852" width="16.140625" style="45" customWidth="1"/>
    <col min="14853" max="14853" width="14.85546875" style="45" bestFit="1" customWidth="1"/>
    <col min="14854" max="14854" width="11.7109375" style="45" customWidth="1"/>
    <col min="14855" max="14855" width="7.140625" style="45" customWidth="1"/>
    <col min="14856" max="14856" width="18.140625" style="45" customWidth="1"/>
    <col min="14857" max="14857" width="13.7109375" style="45" customWidth="1"/>
    <col min="14858" max="14858" width="6.85546875" style="45" bestFit="1" customWidth="1"/>
    <col min="14859" max="14859" width="14.140625" style="45" bestFit="1" customWidth="1"/>
    <col min="14860" max="14860" width="15.7109375" style="45" bestFit="1" customWidth="1"/>
    <col min="14861" max="15104" width="9.140625" style="45"/>
    <col min="15105" max="15105" width="30.85546875" style="45" customWidth="1"/>
    <col min="15106" max="15106" width="11.28515625" style="45" bestFit="1" customWidth="1"/>
    <col min="15107" max="15107" width="11.5703125" style="45" customWidth="1"/>
    <col min="15108" max="15108" width="16.140625" style="45" customWidth="1"/>
    <col min="15109" max="15109" width="14.85546875" style="45" bestFit="1" customWidth="1"/>
    <col min="15110" max="15110" width="11.7109375" style="45" customWidth="1"/>
    <col min="15111" max="15111" width="7.140625" style="45" customWidth="1"/>
    <col min="15112" max="15112" width="18.140625" style="45" customWidth="1"/>
    <col min="15113" max="15113" width="13.7109375" style="45" customWidth="1"/>
    <col min="15114" max="15114" width="6.85546875" style="45" bestFit="1" customWidth="1"/>
    <col min="15115" max="15115" width="14.140625" style="45" bestFit="1" customWidth="1"/>
    <col min="15116" max="15116" width="15.7109375" style="45" bestFit="1" customWidth="1"/>
    <col min="15117" max="15360" width="9.140625" style="45"/>
    <col min="15361" max="15361" width="30.85546875" style="45" customWidth="1"/>
    <col min="15362" max="15362" width="11.28515625" style="45" bestFit="1" customWidth="1"/>
    <col min="15363" max="15363" width="11.5703125" style="45" customWidth="1"/>
    <col min="15364" max="15364" width="16.140625" style="45" customWidth="1"/>
    <col min="15365" max="15365" width="14.85546875" style="45" bestFit="1" customWidth="1"/>
    <col min="15366" max="15366" width="11.7109375" style="45" customWidth="1"/>
    <col min="15367" max="15367" width="7.140625" style="45" customWidth="1"/>
    <col min="15368" max="15368" width="18.140625" style="45" customWidth="1"/>
    <col min="15369" max="15369" width="13.7109375" style="45" customWidth="1"/>
    <col min="15370" max="15370" width="6.85546875" style="45" bestFit="1" customWidth="1"/>
    <col min="15371" max="15371" width="14.140625" style="45" bestFit="1" customWidth="1"/>
    <col min="15372" max="15372" width="15.7109375" style="45" bestFit="1" customWidth="1"/>
    <col min="15373" max="15616" width="9.140625" style="45"/>
    <col min="15617" max="15617" width="30.85546875" style="45" customWidth="1"/>
    <col min="15618" max="15618" width="11.28515625" style="45" bestFit="1" customWidth="1"/>
    <col min="15619" max="15619" width="11.5703125" style="45" customWidth="1"/>
    <col min="15620" max="15620" width="16.140625" style="45" customWidth="1"/>
    <col min="15621" max="15621" width="14.85546875" style="45" bestFit="1" customWidth="1"/>
    <col min="15622" max="15622" width="11.7109375" style="45" customWidth="1"/>
    <col min="15623" max="15623" width="7.140625" style="45" customWidth="1"/>
    <col min="15624" max="15624" width="18.140625" style="45" customWidth="1"/>
    <col min="15625" max="15625" width="13.7109375" style="45" customWidth="1"/>
    <col min="15626" max="15626" width="6.85546875" style="45" bestFit="1" customWidth="1"/>
    <col min="15627" max="15627" width="14.140625" style="45" bestFit="1" customWidth="1"/>
    <col min="15628" max="15628" width="15.7109375" style="45" bestFit="1" customWidth="1"/>
    <col min="15629" max="15872" width="9.140625" style="45"/>
    <col min="15873" max="15873" width="30.85546875" style="45" customWidth="1"/>
    <col min="15874" max="15874" width="11.28515625" style="45" bestFit="1" customWidth="1"/>
    <col min="15875" max="15875" width="11.5703125" style="45" customWidth="1"/>
    <col min="15876" max="15876" width="16.140625" style="45" customWidth="1"/>
    <col min="15877" max="15877" width="14.85546875" style="45" bestFit="1" customWidth="1"/>
    <col min="15878" max="15878" width="11.7109375" style="45" customWidth="1"/>
    <col min="15879" max="15879" width="7.140625" style="45" customWidth="1"/>
    <col min="15880" max="15880" width="18.140625" style="45" customWidth="1"/>
    <col min="15881" max="15881" width="13.7109375" style="45" customWidth="1"/>
    <col min="15882" max="15882" width="6.85546875" style="45" bestFit="1" customWidth="1"/>
    <col min="15883" max="15883" width="14.140625" style="45" bestFit="1" customWidth="1"/>
    <col min="15884" max="15884" width="15.7109375" style="45" bestFit="1" customWidth="1"/>
    <col min="15885" max="16128" width="9.140625" style="45"/>
    <col min="16129" max="16129" width="30.85546875" style="45" customWidth="1"/>
    <col min="16130" max="16130" width="11.28515625" style="45" bestFit="1" customWidth="1"/>
    <col min="16131" max="16131" width="11.5703125" style="45" customWidth="1"/>
    <col min="16132" max="16132" width="16.140625" style="45" customWidth="1"/>
    <col min="16133" max="16133" width="14.85546875" style="45" bestFit="1" customWidth="1"/>
    <col min="16134" max="16134" width="11.7109375" style="45" customWidth="1"/>
    <col min="16135" max="16135" width="7.140625" style="45" customWidth="1"/>
    <col min="16136" max="16136" width="18.140625" style="45" customWidth="1"/>
    <col min="16137" max="16137" width="13.7109375" style="45" customWidth="1"/>
    <col min="16138" max="16138" width="6.85546875" style="45" bestFit="1" customWidth="1"/>
    <col min="16139" max="16139" width="14.140625" style="45" bestFit="1" customWidth="1"/>
    <col min="16140" max="16140" width="15.7109375" style="45" bestFit="1" customWidth="1"/>
    <col min="16141" max="16384" width="9.140625" style="45"/>
  </cols>
  <sheetData>
    <row r="1" spans="1:12">
      <c r="A1" s="5" t="s">
        <v>0</v>
      </c>
      <c r="B1" s="248"/>
      <c r="C1" s="248"/>
      <c r="D1" s="248"/>
      <c r="E1" s="248"/>
      <c r="F1" s="248"/>
      <c r="G1" s="248"/>
      <c r="H1" s="243"/>
      <c r="I1" s="243"/>
      <c r="J1" s="243"/>
      <c r="K1" s="243"/>
      <c r="L1" s="248"/>
    </row>
    <row r="2" spans="1:12">
      <c r="A2" s="5"/>
      <c r="B2" s="6"/>
      <c r="C2" s="248"/>
      <c r="D2" s="248"/>
      <c r="E2" s="6"/>
      <c r="F2" s="6"/>
      <c r="G2" s="248"/>
      <c r="H2" s="248"/>
      <c r="I2" s="248"/>
      <c r="J2" s="248"/>
      <c r="K2" s="248"/>
      <c r="L2" s="248"/>
    </row>
    <row r="3" spans="1:12">
      <c r="A3" s="248"/>
      <c r="B3" s="248"/>
      <c r="C3" s="224"/>
      <c r="D3" s="237"/>
      <c r="E3" s="224" t="s">
        <v>89</v>
      </c>
      <c r="F3" s="224"/>
      <c r="G3" s="248"/>
      <c r="H3" s="248"/>
      <c r="I3" s="248"/>
      <c r="J3" s="243"/>
      <c r="K3" s="248"/>
      <c r="L3" s="248"/>
    </row>
    <row r="4" spans="1:12">
      <c r="A4" s="233" t="s">
        <v>14</v>
      </c>
      <c r="B4" s="248"/>
      <c r="C4" s="236"/>
      <c r="D4" s="236"/>
      <c r="E4" s="235">
        <v>5.6100000000000004E-3</v>
      </c>
      <c r="F4" s="224"/>
      <c r="G4" s="248"/>
      <c r="H4" s="234" t="s">
        <v>90</v>
      </c>
      <c r="I4" s="243"/>
      <c r="J4" s="243"/>
      <c r="K4" s="248"/>
      <c r="L4" s="248"/>
    </row>
    <row r="5" spans="1:12">
      <c r="A5" s="233" t="s">
        <v>31</v>
      </c>
      <c r="B5" s="248"/>
      <c r="C5" s="236"/>
      <c r="D5" s="236"/>
      <c r="E5" s="235">
        <v>8.7100000000000007E-3</v>
      </c>
      <c r="F5" s="224"/>
      <c r="G5" s="248"/>
      <c r="H5" s="234" t="s">
        <v>6</v>
      </c>
      <c r="I5" s="211"/>
      <c r="J5" s="243"/>
      <c r="K5" s="248"/>
      <c r="L5" s="248"/>
    </row>
    <row r="6" spans="1:12">
      <c r="A6" s="233" t="s">
        <v>12</v>
      </c>
      <c r="B6" s="248"/>
      <c r="C6" s="236"/>
      <c r="D6" s="236"/>
      <c r="E6" s="235">
        <v>-1.5640000000000001E-2</v>
      </c>
      <c r="F6" s="224"/>
      <c r="G6" s="248"/>
      <c r="H6" s="234" t="s">
        <v>8</v>
      </c>
      <c r="I6" s="210" t="s">
        <v>91</v>
      </c>
      <c r="J6" s="243"/>
      <c r="K6" s="248"/>
      <c r="L6" s="248"/>
    </row>
    <row r="7" spans="1:12">
      <c r="A7" s="233" t="s">
        <v>15</v>
      </c>
      <c r="B7" s="248"/>
      <c r="C7" s="240"/>
      <c r="D7" s="240"/>
      <c r="E7" s="235">
        <v>38</v>
      </c>
      <c r="F7" s="224"/>
      <c r="G7" s="248"/>
      <c r="H7" s="233" t="s">
        <v>11</v>
      </c>
      <c r="I7" s="211">
        <v>53</v>
      </c>
      <c r="J7" s="243"/>
      <c r="K7" s="204"/>
      <c r="L7" s="243"/>
    </row>
    <row r="8" spans="1:12">
      <c r="A8" s="233" t="s">
        <v>79</v>
      </c>
      <c r="B8" s="248" t="s">
        <v>80</v>
      </c>
      <c r="C8" s="238"/>
      <c r="D8" s="238"/>
      <c r="E8" s="235">
        <v>0.5494</v>
      </c>
      <c r="F8" s="224"/>
      <c r="G8" s="248"/>
      <c r="H8" s="233" t="s">
        <v>13</v>
      </c>
      <c r="I8" s="209">
        <v>1</v>
      </c>
      <c r="J8" s="243"/>
      <c r="K8" s="204"/>
      <c r="L8" s="243"/>
    </row>
    <row r="9" spans="1:12">
      <c r="A9" s="248"/>
      <c r="B9" s="248" t="s">
        <v>81</v>
      </c>
      <c r="C9" s="238"/>
      <c r="D9" s="238"/>
      <c r="E9" s="235">
        <v>0</v>
      </c>
      <c r="F9" s="224"/>
      <c r="G9" s="248"/>
      <c r="H9" s="234"/>
      <c r="I9" s="209"/>
      <c r="J9" s="243"/>
      <c r="K9" s="204"/>
      <c r="L9" s="243"/>
    </row>
    <row r="10" spans="1:12">
      <c r="A10" s="233" t="s">
        <v>17</v>
      </c>
      <c r="B10" s="248"/>
      <c r="C10" s="236"/>
      <c r="D10" s="236"/>
      <c r="E10" s="235">
        <v>4.3400000000000001E-3</v>
      </c>
      <c r="F10" s="224"/>
      <c r="G10" s="248"/>
      <c r="H10" s="7"/>
      <c r="I10" s="280"/>
      <c r="J10" s="243"/>
      <c r="K10" s="243"/>
      <c r="L10" s="243"/>
    </row>
    <row r="11" spans="1:12">
      <c r="A11" s="233" t="s">
        <v>19</v>
      </c>
      <c r="B11" s="248"/>
      <c r="C11" s="236"/>
      <c r="D11" s="236"/>
      <c r="E11" s="235">
        <v>1.8079999999999999E-2</v>
      </c>
      <c r="F11" s="224"/>
      <c r="G11" s="248"/>
      <c r="H11" s="7"/>
      <c r="I11" s="280"/>
      <c r="J11" s="243"/>
      <c r="K11" s="243"/>
      <c r="L11" s="243"/>
    </row>
    <row r="12" spans="1:12">
      <c r="A12" s="233" t="s">
        <v>20</v>
      </c>
      <c r="B12" s="248"/>
      <c r="C12" s="236"/>
      <c r="D12" s="236"/>
      <c r="E12" s="235">
        <v>-1.9210000000000001E-2</v>
      </c>
      <c r="F12" s="224"/>
      <c r="G12" s="248"/>
      <c r="H12" s="7"/>
      <c r="I12" s="280"/>
      <c r="J12" s="243"/>
      <c r="K12" s="248"/>
      <c r="L12" s="248"/>
    </row>
    <row r="13" spans="1:12">
      <c r="A13" s="241" t="s">
        <v>18</v>
      </c>
      <c r="B13" s="248"/>
      <c r="C13" s="237"/>
      <c r="D13" s="236"/>
      <c r="E13" s="235">
        <v>1.298E-2</v>
      </c>
      <c r="F13" s="224"/>
      <c r="G13" s="248"/>
      <c r="H13" s="248"/>
      <c r="I13" s="214"/>
      <c r="J13" s="243"/>
      <c r="K13" s="248"/>
      <c r="L13" s="248"/>
    </row>
    <row r="14" spans="1:12" s="223" customFormat="1">
      <c r="A14" s="241" t="s">
        <v>83</v>
      </c>
      <c r="B14" s="248"/>
      <c r="C14" s="237"/>
      <c r="D14" s="236"/>
      <c r="E14" s="235">
        <v>0.30325000000000002</v>
      </c>
      <c r="F14" s="224"/>
      <c r="G14" s="248"/>
      <c r="H14" s="248"/>
      <c r="I14" s="214"/>
      <c r="J14" s="243"/>
      <c r="K14" s="248"/>
      <c r="L14" s="248"/>
    </row>
    <row r="15" spans="1:12">
      <c r="A15" s="233" t="s">
        <v>82</v>
      </c>
      <c r="B15" s="248"/>
      <c r="C15" s="236"/>
      <c r="D15" s="236"/>
      <c r="E15" s="235">
        <v>-3.424E-2</v>
      </c>
      <c r="F15" s="235"/>
      <c r="G15" s="248"/>
      <c r="H15" s="248"/>
      <c r="I15" s="248"/>
      <c r="J15" s="243"/>
      <c r="K15" s="248"/>
      <c r="L15" s="248"/>
    </row>
    <row r="16" spans="1:12">
      <c r="A16" s="233" t="s">
        <v>84</v>
      </c>
      <c r="B16" s="248"/>
      <c r="C16" s="236"/>
      <c r="D16" s="236"/>
      <c r="E16" s="235">
        <v>0</v>
      </c>
      <c r="F16" s="235"/>
      <c r="G16" s="248"/>
      <c r="H16" s="248"/>
      <c r="I16" s="248"/>
      <c r="J16" s="248"/>
      <c r="K16" s="248"/>
      <c r="L16" s="248"/>
    </row>
    <row r="17" spans="1:12">
      <c r="A17" s="248"/>
      <c r="B17" s="248"/>
      <c r="C17" s="237"/>
      <c r="D17" s="237"/>
      <c r="E17" s="235"/>
      <c r="F17" s="224"/>
      <c r="G17" s="248"/>
      <c r="H17" s="248"/>
      <c r="I17" s="8"/>
      <c r="J17" s="243"/>
      <c r="K17" s="248"/>
      <c r="L17" s="248"/>
    </row>
    <row r="18" spans="1:12">
      <c r="A18" s="233" t="s">
        <v>21</v>
      </c>
      <c r="B18" s="248"/>
      <c r="C18" s="236"/>
      <c r="D18" s="239"/>
      <c r="E18" s="235">
        <v>0.98760999999999999</v>
      </c>
      <c r="F18" s="235"/>
      <c r="G18" s="248"/>
      <c r="H18" s="248"/>
      <c r="I18" s="248"/>
      <c r="J18" s="248"/>
      <c r="K18" s="248"/>
      <c r="L18" s="248"/>
    </row>
    <row r="19" spans="1:12">
      <c r="A19" s="233" t="s">
        <v>22</v>
      </c>
      <c r="B19" s="248"/>
      <c r="C19" s="236"/>
      <c r="D19" s="239"/>
      <c r="E19" s="235">
        <v>0.98760999999999999</v>
      </c>
      <c r="F19" s="235"/>
      <c r="G19" s="248"/>
      <c r="H19" s="248"/>
      <c r="I19" s="248"/>
      <c r="J19" s="248"/>
      <c r="K19" s="248"/>
      <c r="L19" s="248"/>
    </row>
    <row r="20" spans="1:12">
      <c r="A20" s="233" t="s">
        <v>23</v>
      </c>
      <c r="B20" s="248"/>
      <c r="C20" s="236"/>
      <c r="D20" s="239"/>
      <c r="E20" s="235">
        <v>8.1250000000000003E-2</v>
      </c>
      <c r="F20" s="235"/>
      <c r="G20" s="248"/>
      <c r="H20" s="248"/>
      <c r="I20" s="248"/>
      <c r="J20" s="248"/>
      <c r="K20" s="248"/>
      <c r="L20" s="248"/>
    </row>
    <row r="21" spans="1:12">
      <c r="A21" s="248"/>
      <c r="B21" s="248"/>
      <c r="C21" s="248"/>
      <c r="D21" s="179"/>
      <c r="E21" s="249"/>
      <c r="F21" s="249"/>
      <c r="G21" s="248"/>
      <c r="H21" s="248"/>
      <c r="I21" s="248"/>
      <c r="J21" s="248"/>
      <c r="K21" s="248"/>
      <c r="L21" s="248"/>
    </row>
    <row r="22" spans="1:12">
      <c r="A22" s="28" t="s">
        <v>85</v>
      </c>
      <c r="B22" s="261"/>
      <c r="C22" s="29" t="s">
        <v>25</v>
      </c>
      <c r="D22" s="29" t="s">
        <v>26</v>
      </c>
      <c r="E22" s="29" t="s">
        <v>27</v>
      </c>
      <c r="F22" s="237"/>
      <c r="G22" s="243"/>
      <c r="H22" s="30" t="s">
        <v>28</v>
      </c>
      <c r="I22" s="271"/>
      <c r="J22" s="29" t="s">
        <v>25</v>
      </c>
      <c r="K22" s="29" t="s">
        <v>26</v>
      </c>
      <c r="L22" s="29" t="s">
        <v>27</v>
      </c>
    </row>
    <row r="23" spans="1:12">
      <c r="A23" s="261"/>
      <c r="B23" s="261"/>
      <c r="C23" s="31"/>
      <c r="D23" s="32"/>
      <c r="E23" s="33"/>
      <c r="F23" s="34"/>
      <c r="G23" s="243"/>
      <c r="H23" s="261"/>
      <c r="I23" s="261"/>
      <c r="J23" s="31"/>
      <c r="K23" s="31"/>
      <c r="L23" s="33"/>
    </row>
    <row r="24" spans="1:12">
      <c r="A24" s="271" t="s">
        <v>15</v>
      </c>
      <c r="B24" s="35">
        <f>+I8</f>
        <v>1</v>
      </c>
      <c r="C24" s="264">
        <f>I8*2</f>
        <v>2</v>
      </c>
      <c r="D24" s="244">
        <f>E7</f>
        <v>38</v>
      </c>
      <c r="E24" s="132">
        <f>ROUND(TRUNC(B24*D24,6),2)</f>
        <v>38</v>
      </c>
      <c r="F24" s="128"/>
      <c r="G24" s="243"/>
      <c r="H24" s="271" t="s">
        <v>83</v>
      </c>
      <c r="I24" s="261"/>
      <c r="J24" s="262">
        <f>I7</f>
        <v>53</v>
      </c>
      <c r="K24" s="263">
        <f>E14</f>
        <v>0.30325000000000002</v>
      </c>
      <c r="L24" s="129">
        <f>ROUND(TRUNC(J24*K24,6),2)</f>
        <v>16.07</v>
      </c>
    </row>
    <row r="25" spans="1:12">
      <c r="A25" s="261"/>
      <c r="B25" s="261"/>
      <c r="C25" s="31"/>
      <c r="D25" s="32"/>
      <c r="E25" s="40"/>
      <c r="F25" s="34"/>
      <c r="G25" s="243"/>
      <c r="H25" s="261"/>
      <c r="I25" s="261"/>
      <c r="J25" s="31"/>
      <c r="K25" s="31"/>
      <c r="L25" s="33"/>
    </row>
    <row r="26" spans="1:12">
      <c r="A26" s="272" t="s">
        <v>92</v>
      </c>
      <c r="B26" s="261" t="s">
        <v>80</v>
      </c>
      <c r="C26" s="264">
        <f>IF($A$27&gt;($I$8*2),IF($A$27&gt;=$I$8*100,$I$8*98,$A$27-($I$8*2)),0)</f>
        <v>51</v>
      </c>
      <c r="D26" s="244">
        <f>E8</f>
        <v>0.5494</v>
      </c>
      <c r="E26" s="133">
        <f>ROUND(TRUNC(C26*D26,6),2)</f>
        <v>28.02</v>
      </c>
      <c r="F26" s="128"/>
      <c r="G26" s="243"/>
      <c r="H26" s="271"/>
      <c r="I26" s="261"/>
      <c r="J26" s="262"/>
      <c r="K26" s="263"/>
      <c r="L26" s="129"/>
    </row>
    <row r="27" spans="1:12">
      <c r="A27" s="279">
        <f>$I$7/$I$8*$I$8</f>
        <v>53</v>
      </c>
      <c r="B27" s="261" t="s">
        <v>81</v>
      </c>
      <c r="C27" s="264">
        <f>IF(A27&gt;(I8*100),IF(A27&gt;=I8*5000,I8*4900,A27-(I8*100)),0)</f>
        <v>0</v>
      </c>
      <c r="D27" s="244">
        <f>E9</f>
        <v>0</v>
      </c>
      <c r="E27" s="133">
        <f>ROUND(TRUNC(C27*D27,6),2)</f>
        <v>0</v>
      </c>
      <c r="F27" s="128"/>
      <c r="G27" s="243"/>
      <c r="H27" s="271"/>
      <c r="I27" s="261"/>
      <c r="J27" s="262"/>
      <c r="K27" s="263"/>
      <c r="L27" s="129"/>
    </row>
    <row r="28" spans="1:12">
      <c r="A28" s="37"/>
      <c r="B28" s="261"/>
      <c r="C28" s="264"/>
      <c r="D28" s="244"/>
      <c r="E28" s="133"/>
      <c r="F28" s="135">
        <f>SUM(E26:E28)</f>
        <v>28.02</v>
      </c>
      <c r="G28" s="243"/>
      <c r="H28" s="271"/>
      <c r="I28" s="261"/>
      <c r="J28" s="262"/>
      <c r="K28" s="263"/>
      <c r="L28" s="129"/>
    </row>
    <row r="29" spans="1:12">
      <c r="A29" s="261"/>
      <c r="B29" s="261" t="s">
        <v>86</v>
      </c>
      <c r="C29" s="262">
        <f>C24+C26+C27+C28</f>
        <v>53</v>
      </c>
      <c r="D29" s="38"/>
      <c r="E29" s="132"/>
      <c r="F29" s="128"/>
      <c r="G29" s="243"/>
      <c r="H29" s="271"/>
      <c r="I29" s="261"/>
      <c r="J29" s="262"/>
      <c r="K29" s="263"/>
      <c r="L29" s="129"/>
    </row>
    <row r="30" spans="1:12">
      <c r="A30" s="261"/>
      <c r="B30" s="261"/>
      <c r="C30" s="31"/>
      <c r="D30" s="32"/>
      <c r="E30" s="40"/>
      <c r="F30" s="34"/>
      <c r="G30" s="243"/>
      <c r="H30" s="261"/>
      <c r="I30" s="261"/>
      <c r="J30" s="31"/>
      <c r="K30" s="31"/>
      <c r="L30" s="33"/>
    </row>
    <row r="31" spans="1:12">
      <c r="A31" s="272" t="s">
        <v>17</v>
      </c>
      <c r="B31" s="261"/>
      <c r="C31" s="262">
        <f>I7</f>
        <v>53</v>
      </c>
      <c r="D31" s="244">
        <f>E10</f>
        <v>4.3400000000000001E-3</v>
      </c>
      <c r="E31" s="132">
        <f>ROUND(TRUNC(C31*D31,6),2)</f>
        <v>0.23</v>
      </c>
      <c r="F31" s="128"/>
      <c r="G31" s="243"/>
      <c r="H31" s="271"/>
      <c r="I31" s="261"/>
      <c r="J31" s="262"/>
      <c r="K31" s="263"/>
      <c r="L31" s="129"/>
    </row>
    <row r="32" spans="1:12">
      <c r="A32" s="261"/>
      <c r="B32" s="261"/>
      <c r="C32" s="31"/>
      <c r="D32" s="32"/>
      <c r="E32" s="40"/>
      <c r="F32" s="34"/>
      <c r="G32" s="243"/>
      <c r="H32" s="261"/>
      <c r="I32" s="261"/>
      <c r="J32" s="31"/>
      <c r="K32" s="31"/>
      <c r="L32" s="33"/>
    </row>
    <row r="33" spans="1:12">
      <c r="A33" s="245" t="s">
        <v>19</v>
      </c>
      <c r="B33" s="261"/>
      <c r="C33" s="262">
        <f>I7</f>
        <v>53</v>
      </c>
      <c r="D33" s="244">
        <f>E11</f>
        <v>1.8079999999999999E-2</v>
      </c>
      <c r="E33" s="132">
        <f>ROUND(TRUNC(C33*D33,6),2)</f>
        <v>0.96</v>
      </c>
      <c r="F33" s="128"/>
      <c r="G33" s="243"/>
      <c r="H33" s="271"/>
      <c r="I33" s="261"/>
      <c r="J33" s="262"/>
      <c r="K33" s="263"/>
      <c r="L33" s="129"/>
    </row>
    <row r="34" spans="1:12">
      <c r="A34" s="261"/>
      <c r="B34" s="261"/>
      <c r="C34" s="31"/>
      <c r="D34" s="32"/>
      <c r="E34" s="40"/>
      <c r="F34" s="34"/>
      <c r="G34" s="243"/>
      <c r="H34" s="261"/>
      <c r="I34" s="261"/>
      <c r="J34" s="31"/>
      <c r="K34" s="31"/>
      <c r="L34" s="33"/>
    </row>
    <row r="35" spans="1:12">
      <c r="A35" s="273" t="s">
        <v>20</v>
      </c>
      <c r="B35" s="261"/>
      <c r="C35" s="262">
        <f>I7</f>
        <v>53</v>
      </c>
      <c r="D35" s="32">
        <f>E12</f>
        <v>-1.9210000000000001E-2</v>
      </c>
      <c r="E35" s="132">
        <f>ROUND(TRUNC(C35*D35,6),2)</f>
        <v>-1.02</v>
      </c>
      <c r="F35" s="34"/>
      <c r="G35" s="243"/>
      <c r="H35" s="261"/>
      <c r="I35" s="261"/>
      <c r="J35" s="31"/>
      <c r="K35" s="31"/>
      <c r="L35" s="33"/>
    </row>
    <row r="36" spans="1:12">
      <c r="A36" s="261"/>
      <c r="B36" s="261"/>
      <c r="C36" s="31"/>
      <c r="D36" s="32"/>
      <c r="E36" s="40"/>
      <c r="F36" s="34"/>
      <c r="G36" s="243"/>
      <c r="H36" s="261"/>
      <c r="I36" s="261"/>
      <c r="J36" s="31"/>
      <c r="K36" s="31"/>
      <c r="L36" s="33"/>
    </row>
    <row r="37" spans="1:12">
      <c r="A37" s="274" t="s">
        <v>14</v>
      </c>
      <c r="B37" s="261"/>
      <c r="C37" s="262">
        <f>I7</f>
        <v>53</v>
      </c>
      <c r="D37" s="38">
        <f>E4</f>
        <v>5.6100000000000004E-3</v>
      </c>
      <c r="E37" s="132">
        <f>ROUND(TRUNC(C37*D37,6),2)</f>
        <v>0.3</v>
      </c>
      <c r="F37" s="128"/>
      <c r="G37" s="243"/>
      <c r="H37" s="271"/>
      <c r="I37" s="261"/>
      <c r="J37" s="262"/>
      <c r="K37" s="263"/>
      <c r="L37" s="129"/>
    </row>
    <row r="38" spans="1:12">
      <c r="A38" s="261"/>
      <c r="B38" s="261"/>
      <c r="C38" s="31"/>
      <c r="D38" s="32"/>
      <c r="E38" s="40"/>
      <c r="F38" s="34"/>
      <c r="G38" s="243"/>
      <c r="H38" s="261"/>
      <c r="I38" s="261"/>
      <c r="J38" s="31"/>
      <c r="K38" s="31"/>
      <c r="L38" s="33"/>
    </row>
    <row r="39" spans="1:12">
      <c r="A39" s="274" t="s">
        <v>31</v>
      </c>
      <c r="B39" s="261"/>
      <c r="C39" s="262">
        <f>I7</f>
        <v>53</v>
      </c>
      <c r="D39" s="38">
        <f>E5</f>
        <v>8.7100000000000007E-3</v>
      </c>
      <c r="E39" s="132">
        <f>ROUND(TRUNC(C39*D39,6),2)</f>
        <v>0.46</v>
      </c>
      <c r="F39" s="128"/>
      <c r="G39" s="243"/>
      <c r="H39" s="271"/>
      <c r="I39" s="261"/>
      <c r="J39" s="262"/>
      <c r="K39" s="263"/>
      <c r="L39" s="129"/>
    </row>
    <row r="40" spans="1:12">
      <c r="A40" s="261"/>
      <c r="B40" s="261"/>
      <c r="C40" s="31"/>
      <c r="D40" s="32"/>
      <c r="E40" s="40"/>
      <c r="F40" s="34"/>
      <c r="G40" s="243"/>
      <c r="H40" s="261"/>
      <c r="I40" s="261"/>
      <c r="J40" s="31"/>
      <c r="K40" s="31"/>
      <c r="L40" s="33"/>
    </row>
    <row r="41" spans="1:12">
      <c r="A41" s="274" t="s">
        <v>12</v>
      </c>
      <c r="B41" s="261"/>
      <c r="C41" s="262">
        <f>I7</f>
        <v>53</v>
      </c>
      <c r="D41" s="38">
        <f>E6</f>
        <v>-1.5640000000000001E-2</v>
      </c>
      <c r="E41" s="132">
        <f>ROUND(TRUNC(C41*D41,6),2)</f>
        <v>-0.83</v>
      </c>
      <c r="F41" s="128"/>
      <c r="G41" s="243"/>
      <c r="H41" s="271"/>
      <c r="I41" s="261"/>
      <c r="J41" s="262"/>
      <c r="K41" s="263"/>
      <c r="L41" s="129"/>
    </row>
    <row r="42" spans="1:12">
      <c r="A42" s="261"/>
      <c r="B42" s="261"/>
      <c r="C42" s="31"/>
      <c r="D42" s="32"/>
      <c r="E42" s="40"/>
      <c r="F42" s="34"/>
      <c r="G42" s="243"/>
      <c r="H42" s="261"/>
      <c r="I42" s="261"/>
      <c r="J42" s="31"/>
      <c r="K42" s="31"/>
      <c r="L42" s="33"/>
    </row>
    <row r="43" spans="1:12">
      <c r="A43" s="245" t="s">
        <v>18</v>
      </c>
      <c r="B43" s="261"/>
      <c r="C43" s="262">
        <f>I7</f>
        <v>53</v>
      </c>
      <c r="D43" s="263">
        <f>E13</f>
        <v>1.298E-2</v>
      </c>
      <c r="E43" s="129">
        <f>ROUND(TRUNC(C43*D43,6),2)</f>
        <v>0.69</v>
      </c>
      <c r="F43" s="34"/>
      <c r="G43" s="243"/>
      <c r="H43" s="261"/>
      <c r="I43" s="261"/>
      <c r="J43" s="31"/>
      <c r="K43" s="31"/>
      <c r="L43" s="33"/>
    </row>
    <row r="44" spans="1:12" s="223" customFormat="1">
      <c r="A44" s="245"/>
      <c r="B44" s="261"/>
      <c r="C44" s="262"/>
      <c r="D44" s="263"/>
      <c r="E44" s="129"/>
      <c r="F44" s="34"/>
      <c r="G44" s="243"/>
      <c r="H44" s="261"/>
      <c r="I44" s="261"/>
      <c r="J44" s="31"/>
      <c r="K44" s="31"/>
      <c r="L44" s="33"/>
    </row>
    <row r="45" spans="1:12" s="2" customFormat="1">
      <c r="A45" s="272" t="s">
        <v>87</v>
      </c>
      <c r="B45" s="261"/>
      <c r="C45" s="262">
        <f>I7</f>
        <v>53</v>
      </c>
      <c r="D45" s="38">
        <f>E16</f>
        <v>0</v>
      </c>
      <c r="E45" s="132">
        <f>ROUND(TRUNC(C45*D45,6),2)</f>
        <v>0</v>
      </c>
      <c r="F45" s="128"/>
      <c r="G45" s="237"/>
      <c r="H45" s="271"/>
      <c r="I45" s="271"/>
      <c r="J45" s="262"/>
      <c r="K45" s="244"/>
      <c r="L45" s="130"/>
    </row>
    <row r="46" spans="1:12">
      <c r="A46" s="261"/>
      <c r="B46" s="261"/>
      <c r="C46" s="31"/>
      <c r="D46" s="32"/>
      <c r="E46" s="40"/>
      <c r="F46" s="34"/>
      <c r="G46" s="243"/>
      <c r="H46" s="261"/>
      <c r="I46" s="261"/>
      <c r="J46" s="31"/>
      <c r="K46" s="31"/>
      <c r="L46" s="33"/>
    </row>
    <row r="47" spans="1:12">
      <c r="A47" s="259" t="s">
        <v>32</v>
      </c>
      <c r="B47" s="261"/>
      <c r="C47" s="41"/>
      <c r="D47" s="41"/>
      <c r="E47" s="132">
        <f>SUM(E24:E46)</f>
        <v>66.809999999999988</v>
      </c>
      <c r="F47" s="128"/>
      <c r="G47" s="243"/>
      <c r="H47" s="259" t="s">
        <v>33</v>
      </c>
      <c r="I47" s="261"/>
      <c r="J47" s="264"/>
      <c r="K47" s="265"/>
      <c r="L47" s="129">
        <f>SUM(L24:L46)</f>
        <v>16.07</v>
      </c>
    </row>
    <row r="48" spans="1:12">
      <c r="A48" s="261" t="s">
        <v>22</v>
      </c>
      <c r="B48" s="261"/>
      <c r="C48" s="41"/>
      <c r="D48" s="41"/>
      <c r="E48" s="131">
        <f>E19</f>
        <v>0.98760999999999999</v>
      </c>
      <c r="F48" s="128"/>
      <c r="G48" s="243"/>
      <c r="H48" s="261" t="s">
        <v>21</v>
      </c>
      <c r="I48" s="261"/>
      <c r="J48" s="264"/>
      <c r="K48" s="264"/>
      <c r="L48" s="266">
        <f>E18</f>
        <v>0.98760999999999999</v>
      </c>
    </row>
    <row r="49" spans="1:12">
      <c r="A49" s="261"/>
      <c r="B49" s="261"/>
      <c r="C49" s="41"/>
      <c r="D49" s="41"/>
      <c r="E49" s="275">
        <f>ROUND(TRUNC(E47/E48,6),2)</f>
        <v>67.650000000000006</v>
      </c>
      <c r="F49" s="128"/>
      <c r="G49" s="243"/>
      <c r="H49" s="261"/>
      <c r="I49" s="261"/>
      <c r="J49" s="264"/>
      <c r="K49" s="264"/>
      <c r="L49" s="267">
        <f>ROUND(TRUNC(L47/L48,6),2)</f>
        <v>16.27</v>
      </c>
    </row>
    <row r="50" spans="1:12">
      <c r="A50" s="248"/>
      <c r="B50" s="248"/>
      <c r="C50" s="248"/>
      <c r="D50" s="179"/>
      <c r="E50" s="249"/>
      <c r="F50" s="249"/>
      <c r="G50" s="248"/>
      <c r="H50" s="248"/>
      <c r="I50" s="248"/>
      <c r="J50" s="248"/>
      <c r="K50" s="248"/>
      <c r="L50" s="248"/>
    </row>
    <row r="51" spans="1:12" ht="15.75">
      <c r="A51" s="268" t="s">
        <v>34</v>
      </c>
      <c r="B51" s="268"/>
      <c r="C51" s="250"/>
      <c r="D51" s="250"/>
      <c r="E51" s="269">
        <f>E49+L49</f>
        <v>83.92</v>
      </c>
      <c r="F51" s="269"/>
      <c r="G51" s="268"/>
      <c r="H51" s="268"/>
      <c r="I51" s="260"/>
      <c r="J51" s="249"/>
      <c r="K51" s="249"/>
      <c r="L51" s="248"/>
    </row>
    <row r="52" spans="1:12" ht="15.75">
      <c r="A52" s="268" t="s">
        <v>35</v>
      </c>
      <c r="B52" s="268"/>
      <c r="C52" s="250"/>
      <c r="D52" s="250"/>
      <c r="E52" s="269">
        <f>ROUND(TRUNC(E51*E20,6),2)</f>
        <v>6.82</v>
      </c>
      <c r="F52" s="269"/>
      <c r="G52" s="268"/>
      <c r="H52" s="268"/>
      <c r="I52" s="268"/>
      <c r="J52" s="248"/>
      <c r="K52" s="248"/>
      <c r="L52" s="248"/>
    </row>
    <row r="53" spans="1:12" ht="15.75">
      <c r="A53" s="268" t="s">
        <v>36</v>
      </c>
      <c r="B53" s="268"/>
      <c r="C53" s="268"/>
      <c r="D53" s="268"/>
      <c r="E53" s="269">
        <f>E51+E52</f>
        <v>90.740000000000009</v>
      </c>
      <c r="F53" s="269"/>
      <c r="G53" s="268"/>
      <c r="H53" s="268"/>
      <c r="I53" s="268"/>
      <c r="J53" s="248"/>
      <c r="K53" s="248"/>
      <c r="L53" s="248"/>
    </row>
    <row r="54" spans="1:12">
      <c r="A54" s="248"/>
      <c r="B54" s="248"/>
      <c r="C54" s="248"/>
      <c r="D54" s="179"/>
      <c r="E54" s="249"/>
      <c r="F54" s="249"/>
      <c r="G54" s="248"/>
      <c r="H54" s="248"/>
      <c r="I54" s="248"/>
      <c r="J54" s="248"/>
      <c r="K54" s="248"/>
      <c r="L54" s="248"/>
    </row>
    <row r="55" spans="1:12" ht="15.75">
      <c r="A55" s="268" t="s">
        <v>37</v>
      </c>
      <c r="B55" s="248"/>
      <c r="C55" s="248"/>
      <c r="D55" s="25"/>
      <c r="E55" s="269">
        <f>90.74</f>
        <v>90.74</v>
      </c>
      <c r="F55" s="249"/>
      <c r="G55" s="248"/>
      <c r="H55" s="248"/>
      <c r="I55" s="248"/>
      <c r="J55" s="248"/>
      <c r="K55" s="248"/>
      <c r="L55" s="248"/>
    </row>
    <row r="56" spans="1:12" ht="15.75">
      <c r="A56" s="268" t="s">
        <v>38</v>
      </c>
      <c r="B56" s="248"/>
      <c r="C56" s="249"/>
      <c r="D56" s="249"/>
      <c r="E56" s="270">
        <f>E55-E53</f>
        <v>0</v>
      </c>
      <c r="F56" s="249"/>
      <c r="G56" s="248"/>
      <c r="H56" s="248"/>
      <c r="I56" s="248"/>
      <c r="J56" s="248"/>
      <c r="K56" s="248"/>
      <c r="L56" s="248"/>
    </row>
    <row r="57" spans="1:12" s="4" customFormat="1" ht="18">
      <c r="A57" s="248"/>
      <c r="B57" s="251"/>
      <c r="C57" s="252"/>
      <c r="D57" s="251"/>
      <c r="E57" s="258"/>
      <c r="F57" s="258"/>
      <c r="G57" s="251"/>
      <c r="H57" s="251"/>
      <c r="I57" s="251"/>
      <c r="J57" s="251"/>
      <c r="K57" s="251"/>
      <c r="L57" s="251"/>
    </row>
    <row r="58" spans="1:12">
      <c r="A58" s="248"/>
      <c r="B58" s="248"/>
      <c r="C58" s="249"/>
      <c r="D58" s="248"/>
      <c r="E58" s="249"/>
      <c r="F58" s="249"/>
      <c r="G58" s="248"/>
      <c r="H58" s="248"/>
      <c r="I58" s="248"/>
      <c r="J58" s="248"/>
      <c r="K58" s="248"/>
      <c r="L58" s="248"/>
    </row>
    <row r="59" spans="1:12">
      <c r="A59" s="28" t="s">
        <v>85</v>
      </c>
      <c r="B59" s="261"/>
      <c r="C59" s="29" t="s">
        <v>25</v>
      </c>
      <c r="D59" s="29" t="s">
        <v>26</v>
      </c>
      <c r="E59" s="29" t="s">
        <v>27</v>
      </c>
      <c r="F59" s="237"/>
      <c r="G59" s="243"/>
      <c r="H59" s="30" t="s">
        <v>28</v>
      </c>
      <c r="I59" s="271"/>
      <c r="J59" s="29" t="s">
        <v>25</v>
      </c>
      <c r="K59" s="29" t="s">
        <v>26</v>
      </c>
      <c r="L59" s="29" t="s">
        <v>27</v>
      </c>
    </row>
    <row r="60" spans="1:12">
      <c r="A60" s="261"/>
      <c r="B60" s="261"/>
      <c r="C60" s="31"/>
      <c r="D60" s="32"/>
      <c r="E60" s="33"/>
      <c r="F60" s="34"/>
      <c r="G60" s="243"/>
      <c r="H60" s="261"/>
      <c r="I60" s="261"/>
      <c r="J60" s="31"/>
      <c r="K60" s="31"/>
      <c r="L60" s="33"/>
    </row>
    <row r="61" spans="1:12">
      <c r="A61" s="271" t="s">
        <v>15</v>
      </c>
      <c r="B61" s="35">
        <f>+I8</f>
        <v>1</v>
      </c>
      <c r="C61" s="264">
        <f>I8*2</f>
        <v>2</v>
      </c>
      <c r="D61" s="244">
        <f>E7</f>
        <v>38</v>
      </c>
      <c r="E61" s="132">
        <f>ROUND(TRUNC(B61*D61,6),2)</f>
        <v>38</v>
      </c>
      <c r="F61" s="133"/>
      <c r="G61" s="243"/>
      <c r="H61" s="271" t="s">
        <v>82</v>
      </c>
      <c r="I61" s="261"/>
      <c r="J61" s="262">
        <f>$I$7</f>
        <v>53</v>
      </c>
      <c r="K61" s="263">
        <f>E15</f>
        <v>-3.424E-2</v>
      </c>
      <c r="L61" s="129">
        <f>ROUND(TRUNC(J61*K61,6),2)</f>
        <v>-1.81</v>
      </c>
    </row>
    <row r="62" spans="1:12">
      <c r="A62" s="261"/>
      <c r="B62" s="261"/>
      <c r="C62" s="31"/>
      <c r="D62" s="32"/>
      <c r="E62" s="40"/>
      <c r="F62" s="134"/>
      <c r="G62" s="243"/>
      <c r="H62" s="261"/>
      <c r="I62" s="261"/>
      <c r="J62" s="31"/>
      <c r="K62" s="31"/>
      <c r="L62" s="33"/>
    </row>
    <row r="63" spans="1:12">
      <c r="A63" s="272" t="s">
        <v>92</v>
      </c>
      <c r="B63" s="261" t="s">
        <v>93</v>
      </c>
      <c r="C63" s="264">
        <f>IF($A$27&gt;($I$8*2),IF($A$27&gt;=$I$8*100,$I$8*98,$A$27-($I$8*2)),0)</f>
        <v>51</v>
      </c>
      <c r="D63" s="244">
        <f>E8</f>
        <v>0.5494</v>
      </c>
      <c r="E63" s="133">
        <f>ROUND(TRUNC(C63*D63,6),2)</f>
        <v>28.02</v>
      </c>
      <c r="F63" s="133"/>
      <c r="G63" s="243"/>
      <c r="H63" s="271"/>
      <c r="I63" s="261"/>
      <c r="J63" s="262"/>
      <c r="K63" s="263"/>
      <c r="L63" s="129"/>
    </row>
    <row r="64" spans="1:12">
      <c r="A64" s="279">
        <f>$I$7/$I$8*$I$8</f>
        <v>53</v>
      </c>
      <c r="B64" s="261" t="s">
        <v>81</v>
      </c>
      <c r="C64" s="264">
        <f>IF(A64&gt;(I7*100),IF(A64&gt;=I8*5000,I45*4900,A64-(I45*100)),0)</f>
        <v>0</v>
      </c>
      <c r="D64" s="244">
        <f>E9</f>
        <v>0</v>
      </c>
      <c r="E64" s="133">
        <f>ROUND(TRUNC(C64*D64,6),2)</f>
        <v>0</v>
      </c>
      <c r="F64" s="133"/>
      <c r="G64" s="243"/>
      <c r="H64" s="206" t="s">
        <v>88</v>
      </c>
      <c r="I64" s="57"/>
      <c r="J64" s="58">
        <f>$I$7</f>
        <v>53</v>
      </c>
      <c r="K64" s="59">
        <v>0.74990000000000001</v>
      </c>
      <c r="L64" s="60">
        <f>ROUND(TRUNC(J64*K64,6),2)</f>
        <v>39.74</v>
      </c>
    </row>
    <row r="65" spans="1:12">
      <c r="A65" s="37"/>
      <c r="B65" s="261"/>
      <c r="C65" s="264"/>
      <c r="D65" s="244"/>
      <c r="E65" s="133"/>
      <c r="F65" s="135">
        <f>SUM(E63:E65)</f>
        <v>28.02</v>
      </c>
      <c r="G65" s="243"/>
      <c r="H65" s="271"/>
      <c r="I65" s="261"/>
      <c r="J65" s="262"/>
      <c r="K65" s="263"/>
      <c r="L65" s="129"/>
    </row>
    <row r="66" spans="1:12">
      <c r="A66" s="261"/>
      <c r="B66" s="261" t="s">
        <v>86</v>
      </c>
      <c r="C66" s="262">
        <f>C61+C63+C64+C65</f>
        <v>53</v>
      </c>
      <c r="D66" s="38"/>
      <c r="E66" s="132"/>
      <c r="F66" s="133"/>
      <c r="G66" s="243"/>
      <c r="H66" s="261"/>
      <c r="I66" s="261"/>
      <c r="J66" s="31"/>
      <c r="K66" s="31"/>
      <c r="L66" s="33"/>
    </row>
    <row r="67" spans="1:12">
      <c r="A67" s="261"/>
      <c r="B67" s="261"/>
      <c r="C67" s="31"/>
      <c r="D67" s="32"/>
      <c r="E67" s="40"/>
      <c r="F67" s="134"/>
      <c r="G67" s="243"/>
      <c r="H67" s="271"/>
      <c r="I67" s="261"/>
      <c r="J67" s="262"/>
      <c r="K67" s="263"/>
      <c r="L67" s="129"/>
    </row>
    <row r="68" spans="1:12">
      <c r="A68" s="272" t="s">
        <v>17</v>
      </c>
      <c r="B68" s="261"/>
      <c r="C68" s="262">
        <f>$I$7</f>
        <v>53</v>
      </c>
      <c r="D68" s="244">
        <f>E10</f>
        <v>4.3400000000000001E-3</v>
      </c>
      <c r="E68" s="132">
        <f>ROUND(TRUNC(C68*D68,6),2)</f>
        <v>0.23</v>
      </c>
      <c r="F68" s="133"/>
      <c r="G68" s="243"/>
      <c r="H68" s="261"/>
      <c r="I68" s="261"/>
      <c r="J68" s="31"/>
      <c r="K68" s="31"/>
      <c r="L68" s="33"/>
    </row>
    <row r="69" spans="1:12">
      <c r="A69" s="261"/>
      <c r="B69" s="261"/>
      <c r="C69" s="31"/>
      <c r="D69" s="32"/>
      <c r="E69" s="40"/>
      <c r="F69" s="134"/>
      <c r="G69" s="243"/>
      <c r="H69" s="271"/>
      <c r="I69" s="261"/>
      <c r="J69" s="262"/>
      <c r="K69" s="263"/>
      <c r="L69" s="129"/>
    </row>
    <row r="70" spans="1:12">
      <c r="A70" s="245" t="s">
        <v>19</v>
      </c>
      <c r="B70" s="261"/>
      <c r="C70" s="262">
        <f>$I$7</f>
        <v>53</v>
      </c>
      <c r="D70" s="244">
        <f>E11</f>
        <v>1.8079999999999999E-2</v>
      </c>
      <c r="E70" s="132">
        <f>ROUND(TRUNC(C70*D70,6),2)</f>
        <v>0.96</v>
      </c>
      <c r="F70" s="133"/>
      <c r="G70" s="243"/>
      <c r="H70" s="271"/>
      <c r="I70" s="261"/>
      <c r="J70" s="262"/>
      <c r="K70" s="263"/>
      <c r="L70" s="129"/>
    </row>
    <row r="71" spans="1:12">
      <c r="A71" s="261"/>
      <c r="B71" s="261"/>
      <c r="C71" s="31"/>
      <c r="D71" s="32"/>
      <c r="E71" s="40"/>
      <c r="F71" s="134"/>
      <c r="G71" s="243"/>
      <c r="H71" s="261"/>
      <c r="I71" s="261"/>
      <c r="J71" s="31"/>
      <c r="K71" s="31"/>
      <c r="L71" s="33"/>
    </row>
    <row r="72" spans="1:12">
      <c r="A72" s="273" t="s">
        <v>20</v>
      </c>
      <c r="B72" s="261"/>
      <c r="C72" s="262">
        <f>$I$7</f>
        <v>53</v>
      </c>
      <c r="D72" s="32">
        <f>E12</f>
        <v>-1.9210000000000001E-2</v>
      </c>
      <c r="E72" s="132">
        <f>ROUND(TRUNC(C72*D72,6),2)</f>
        <v>-1.02</v>
      </c>
      <c r="F72" s="134"/>
      <c r="G72" s="243"/>
      <c r="H72" s="271"/>
      <c r="I72" s="261"/>
      <c r="J72" s="262"/>
      <c r="K72" s="263"/>
      <c r="L72" s="129"/>
    </row>
    <row r="73" spans="1:12">
      <c r="A73" s="261"/>
      <c r="B73" s="261"/>
      <c r="C73" s="31"/>
      <c r="D73" s="32"/>
      <c r="E73" s="40"/>
      <c r="F73" s="134"/>
      <c r="G73" s="243"/>
      <c r="H73" s="261"/>
      <c r="I73" s="261"/>
      <c r="J73" s="31"/>
      <c r="K73" s="31"/>
      <c r="L73" s="33"/>
    </row>
    <row r="74" spans="1:12">
      <c r="A74" s="274" t="s">
        <v>14</v>
      </c>
      <c r="B74" s="261"/>
      <c r="C74" s="262">
        <f>$I$7</f>
        <v>53</v>
      </c>
      <c r="D74" s="38">
        <f>E4</f>
        <v>5.6100000000000004E-3</v>
      </c>
      <c r="E74" s="132">
        <f>ROUND(TRUNC(C74*D74,6),2)</f>
        <v>0.3</v>
      </c>
      <c r="F74" s="133"/>
      <c r="G74" s="243"/>
      <c r="H74" s="271"/>
      <c r="I74" s="261"/>
      <c r="J74" s="262"/>
      <c r="K74" s="263"/>
      <c r="L74" s="129"/>
    </row>
    <row r="75" spans="1:12">
      <c r="A75" s="261"/>
      <c r="B75" s="261"/>
      <c r="C75" s="31"/>
      <c r="D75" s="32"/>
      <c r="E75" s="40"/>
      <c r="F75" s="134"/>
      <c r="G75" s="243"/>
      <c r="H75" s="261"/>
      <c r="I75" s="261"/>
      <c r="J75" s="31"/>
      <c r="K75" s="31"/>
      <c r="L75" s="33"/>
    </row>
    <row r="76" spans="1:12">
      <c r="A76" s="274" t="s">
        <v>31</v>
      </c>
      <c r="B76" s="261"/>
      <c r="C76" s="262">
        <f>$I$7</f>
        <v>53</v>
      </c>
      <c r="D76" s="38">
        <f>E5</f>
        <v>8.7100000000000007E-3</v>
      </c>
      <c r="E76" s="132">
        <f>ROUND(TRUNC(C76*D76,6),2)</f>
        <v>0.46</v>
      </c>
      <c r="F76" s="133"/>
      <c r="G76" s="243"/>
      <c r="H76" s="271"/>
      <c r="I76" s="261"/>
      <c r="J76" s="262"/>
      <c r="K76" s="263"/>
      <c r="L76" s="129"/>
    </row>
    <row r="77" spans="1:12">
      <c r="A77" s="261"/>
      <c r="B77" s="261"/>
      <c r="C77" s="31"/>
      <c r="D77" s="32"/>
      <c r="E77" s="40"/>
      <c r="F77" s="134"/>
      <c r="G77" s="243"/>
      <c r="H77" s="259" t="s">
        <v>33</v>
      </c>
      <c r="I77" s="261"/>
      <c r="J77" s="264"/>
      <c r="K77" s="265"/>
      <c r="L77" s="129">
        <f>L61</f>
        <v>-1.81</v>
      </c>
    </row>
    <row r="78" spans="1:12">
      <c r="A78" s="274" t="s">
        <v>12</v>
      </c>
      <c r="B78" s="261"/>
      <c r="C78" s="262">
        <f>$I$7</f>
        <v>53</v>
      </c>
      <c r="D78" s="38">
        <f>E6</f>
        <v>-1.5640000000000001E-2</v>
      </c>
      <c r="E78" s="132">
        <f>ROUND(TRUNC(C78*D78,6),2)</f>
        <v>-0.83</v>
      </c>
      <c r="F78" s="133"/>
      <c r="G78" s="243"/>
      <c r="H78" s="261" t="s">
        <v>21</v>
      </c>
      <c r="I78" s="261"/>
      <c r="J78" s="264"/>
      <c r="K78" s="264"/>
      <c r="L78" s="266">
        <f>E18</f>
        <v>0.98760999999999999</v>
      </c>
    </row>
    <row r="79" spans="1:12">
      <c r="A79" s="261"/>
      <c r="B79" s="261"/>
      <c r="C79" s="31"/>
      <c r="D79" s="32"/>
      <c r="E79" s="40"/>
      <c r="F79" s="134"/>
      <c r="G79" s="243"/>
      <c r="H79" s="261"/>
      <c r="I79" s="261"/>
      <c r="J79" s="264"/>
      <c r="K79" s="264"/>
      <c r="L79" s="267">
        <f>ROUND(TRUNC(L77/L78,6),2)</f>
        <v>-1.83</v>
      </c>
    </row>
    <row r="80" spans="1:12">
      <c r="A80" s="261"/>
      <c r="B80" s="261"/>
      <c r="C80" s="31"/>
      <c r="D80" s="32"/>
      <c r="E80" s="40"/>
      <c r="F80" s="134"/>
      <c r="G80" s="243"/>
      <c r="H80" s="261"/>
      <c r="I80" s="261"/>
      <c r="J80" s="31"/>
      <c r="K80" s="31"/>
      <c r="L80" s="33"/>
    </row>
    <row r="81" spans="1:12" s="2" customFormat="1">
      <c r="A81" s="272" t="s">
        <v>87</v>
      </c>
      <c r="B81" s="261"/>
      <c r="C81" s="262">
        <f>$I$7</f>
        <v>53</v>
      </c>
      <c r="D81" s="38">
        <f>E16</f>
        <v>0</v>
      </c>
      <c r="E81" s="132">
        <f>ROUND(TRUNC(C81*D81,6),2)</f>
        <v>0</v>
      </c>
      <c r="F81" s="133"/>
      <c r="G81" s="237"/>
      <c r="H81" s="271"/>
      <c r="I81" s="271"/>
      <c r="J81" s="262"/>
      <c r="K81" s="244"/>
      <c r="L81" s="130"/>
    </row>
    <row r="82" spans="1:12">
      <c r="A82" s="261"/>
      <c r="B82" s="261"/>
      <c r="C82" s="31"/>
      <c r="D82" s="32"/>
      <c r="E82" s="40"/>
      <c r="F82" s="134"/>
      <c r="G82" s="243"/>
      <c r="H82" s="261"/>
      <c r="I82" s="261"/>
      <c r="J82" s="31"/>
      <c r="K82" s="31"/>
      <c r="L82" s="33"/>
    </row>
    <row r="83" spans="1:12">
      <c r="A83" s="259" t="s">
        <v>32</v>
      </c>
      <c r="B83" s="261"/>
      <c r="C83" s="41"/>
      <c r="D83" s="41"/>
      <c r="E83" s="132">
        <f>SUM(E61:E82)</f>
        <v>66.11999999999999</v>
      </c>
      <c r="F83" s="133"/>
      <c r="G83" s="243"/>
      <c r="H83" s="259" t="s">
        <v>41</v>
      </c>
      <c r="I83" s="261"/>
      <c r="J83" s="264"/>
      <c r="K83" s="265"/>
      <c r="L83" s="129">
        <f>L64</f>
        <v>39.74</v>
      </c>
    </row>
    <row r="84" spans="1:12">
      <c r="A84" s="261" t="s">
        <v>22</v>
      </c>
      <c r="B84" s="261"/>
      <c r="C84" s="41"/>
      <c r="D84" s="41"/>
      <c r="E84" s="131">
        <f>E19</f>
        <v>0.98760999999999999</v>
      </c>
      <c r="F84" s="128"/>
      <c r="G84" s="243"/>
      <c r="H84" s="261"/>
      <c r="I84" s="261"/>
      <c r="J84" s="264"/>
      <c r="K84" s="264"/>
      <c r="L84" s="266"/>
    </row>
    <row r="85" spans="1:12">
      <c r="A85" s="261"/>
      <c r="B85" s="261"/>
      <c r="C85" s="41"/>
      <c r="D85" s="41"/>
      <c r="E85" s="275">
        <f>ROUND(TRUNC(E83/E84,6),2)</f>
        <v>66.95</v>
      </c>
      <c r="F85" s="128"/>
      <c r="G85" s="243"/>
      <c r="H85" s="261"/>
      <c r="I85" s="261"/>
      <c r="J85" s="264"/>
      <c r="K85" s="264"/>
      <c r="L85" s="267">
        <f>ROUND(TRUNC(L83,6),2)</f>
        <v>39.74</v>
      </c>
    </row>
    <row r="87" spans="1:12">
      <c r="A87" s="248"/>
      <c r="B87" s="248"/>
      <c r="C87" s="248"/>
      <c r="D87" s="179"/>
      <c r="E87" s="249"/>
      <c r="F87" s="249"/>
      <c r="G87" s="248"/>
      <c r="H87" s="248"/>
      <c r="I87" s="248"/>
      <c r="J87" s="248"/>
      <c r="K87" s="248"/>
      <c r="L87" s="248"/>
    </row>
    <row r="88" spans="1:12" ht="15.75">
      <c r="A88" s="268" t="s">
        <v>34</v>
      </c>
      <c r="B88" s="268"/>
      <c r="C88" s="250"/>
      <c r="D88" s="250"/>
      <c r="E88" s="269">
        <f>E85+L85+L79</f>
        <v>104.86</v>
      </c>
      <c r="F88" s="269"/>
      <c r="G88" s="268"/>
      <c r="H88" s="268"/>
      <c r="I88" s="260"/>
      <c r="J88" s="249"/>
      <c r="K88" s="249"/>
      <c r="L88" s="248"/>
    </row>
    <row r="89" spans="1:12" ht="15.75">
      <c r="A89" s="268" t="s">
        <v>35</v>
      </c>
      <c r="B89" s="268"/>
      <c r="C89" s="250"/>
      <c r="D89" s="250"/>
      <c r="E89" s="269">
        <f>ROUND(TRUNC(L85*E20,6),2)</f>
        <v>3.23</v>
      </c>
      <c r="F89" s="269"/>
      <c r="G89" s="268"/>
      <c r="H89" s="268"/>
      <c r="I89" s="268"/>
      <c r="J89" s="248"/>
      <c r="K89" s="248"/>
      <c r="L89" s="248"/>
    </row>
    <row r="90" spans="1:12" ht="15.75">
      <c r="A90" s="268" t="s">
        <v>36</v>
      </c>
      <c r="B90" s="268"/>
      <c r="C90" s="268"/>
      <c r="D90" s="268"/>
      <c r="E90" s="269">
        <f>E88+E89</f>
        <v>108.09</v>
      </c>
      <c r="F90" s="269"/>
      <c r="G90" s="268"/>
      <c r="H90" s="268"/>
      <c r="I90" s="268"/>
      <c r="J90" s="248"/>
      <c r="K90" s="248"/>
      <c r="L90" s="248"/>
    </row>
    <row r="92" spans="1:12" ht="15.75">
      <c r="A92" s="268" t="s">
        <v>37</v>
      </c>
      <c r="B92" s="248"/>
      <c r="C92" s="248"/>
      <c r="D92" s="248"/>
      <c r="E92" s="151">
        <f>65.12+42.97</f>
        <v>108.09</v>
      </c>
      <c r="F92" s="248"/>
      <c r="G92" s="248"/>
      <c r="H92" s="248"/>
      <c r="I92" s="248"/>
      <c r="J92" s="248"/>
      <c r="K92" s="248"/>
      <c r="L92" s="248"/>
    </row>
    <row r="93" spans="1:12" ht="15.75">
      <c r="A93" s="268" t="s">
        <v>38</v>
      </c>
      <c r="B93" s="248"/>
      <c r="C93" s="248"/>
      <c r="D93" s="248"/>
      <c r="E93" s="151">
        <f>E90-E92</f>
        <v>0</v>
      </c>
      <c r="F93" s="248"/>
      <c r="G93" s="248"/>
      <c r="H93" s="248"/>
      <c r="I93" s="248"/>
      <c r="J93" s="248"/>
      <c r="K93" s="248"/>
      <c r="L93" s="248"/>
    </row>
  </sheetData>
  <pageMargins left="0.7" right="0.7" top="0.75" bottom="0.75" header="0.3" footer="0.3"/>
  <pageSetup orientation="portrait" r:id="rId1"/>
  <headerFooter>
    <oddHeader xml:space="preserve">&amp;RAttachment CH4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workbookViewId="0">
      <selection activeCell="C19" sqref="C19"/>
    </sheetView>
  </sheetViews>
  <sheetFormatPr defaultRowHeight="15"/>
  <cols>
    <col min="1" max="1" width="31" style="45" customWidth="1"/>
    <col min="2" max="2" width="11.28515625" style="45" bestFit="1" customWidth="1"/>
    <col min="3" max="3" width="11.5703125" style="45" customWidth="1"/>
    <col min="4" max="4" width="16.140625" style="45" customWidth="1"/>
    <col min="5" max="5" width="18.140625" style="45" bestFit="1" customWidth="1"/>
    <col min="6" max="6" width="11.28515625" style="45" customWidth="1"/>
    <col min="7" max="7" width="7.140625" style="45" customWidth="1"/>
    <col min="8" max="8" width="19.7109375" style="45" bestFit="1" customWidth="1"/>
    <col min="9" max="9" width="13.42578125" style="45" customWidth="1"/>
    <col min="10" max="10" width="7" style="45" bestFit="1" customWidth="1"/>
    <col min="11" max="11" width="14.140625" style="45" bestFit="1" customWidth="1"/>
    <col min="12" max="12" width="15.7109375" style="45" bestFit="1" customWidth="1"/>
    <col min="13" max="256" width="9.140625" style="45"/>
    <col min="257" max="257" width="31" style="45" customWidth="1"/>
    <col min="258" max="258" width="11.28515625" style="45" bestFit="1" customWidth="1"/>
    <col min="259" max="259" width="11.5703125" style="45" customWidth="1"/>
    <col min="260" max="260" width="16.140625" style="45" customWidth="1"/>
    <col min="261" max="261" width="14.85546875" style="45" bestFit="1" customWidth="1"/>
    <col min="262" max="262" width="11.28515625" style="45" customWidth="1"/>
    <col min="263" max="263" width="7.140625" style="45" customWidth="1"/>
    <col min="264" max="264" width="13.7109375" style="45" customWidth="1"/>
    <col min="265" max="265" width="13.42578125" style="45" customWidth="1"/>
    <col min="266" max="266" width="7" style="45" bestFit="1" customWidth="1"/>
    <col min="267" max="267" width="14.140625" style="45" bestFit="1" customWidth="1"/>
    <col min="268" max="268" width="15.7109375" style="45" bestFit="1" customWidth="1"/>
    <col min="269" max="512" width="9.140625" style="45"/>
    <col min="513" max="513" width="31" style="45" customWidth="1"/>
    <col min="514" max="514" width="11.28515625" style="45" bestFit="1" customWidth="1"/>
    <col min="515" max="515" width="11.5703125" style="45" customWidth="1"/>
    <col min="516" max="516" width="16.140625" style="45" customWidth="1"/>
    <col min="517" max="517" width="14.85546875" style="45" bestFit="1" customWidth="1"/>
    <col min="518" max="518" width="11.28515625" style="45" customWidth="1"/>
    <col min="519" max="519" width="7.140625" style="45" customWidth="1"/>
    <col min="520" max="520" width="13.7109375" style="45" customWidth="1"/>
    <col min="521" max="521" width="13.42578125" style="45" customWidth="1"/>
    <col min="522" max="522" width="7" style="45" bestFit="1" customWidth="1"/>
    <col min="523" max="523" width="14.140625" style="45" bestFit="1" customWidth="1"/>
    <col min="524" max="524" width="15.7109375" style="45" bestFit="1" customWidth="1"/>
    <col min="525" max="768" width="9.140625" style="45"/>
    <col min="769" max="769" width="31" style="45" customWidth="1"/>
    <col min="770" max="770" width="11.28515625" style="45" bestFit="1" customWidth="1"/>
    <col min="771" max="771" width="11.5703125" style="45" customWidth="1"/>
    <col min="772" max="772" width="16.140625" style="45" customWidth="1"/>
    <col min="773" max="773" width="14.85546875" style="45" bestFit="1" customWidth="1"/>
    <col min="774" max="774" width="11.28515625" style="45" customWidth="1"/>
    <col min="775" max="775" width="7.140625" style="45" customWidth="1"/>
    <col min="776" max="776" width="13.7109375" style="45" customWidth="1"/>
    <col min="777" max="777" width="13.42578125" style="45" customWidth="1"/>
    <col min="778" max="778" width="7" style="45" bestFit="1" customWidth="1"/>
    <col min="779" max="779" width="14.140625" style="45" bestFit="1" customWidth="1"/>
    <col min="780" max="780" width="15.7109375" style="45" bestFit="1" customWidth="1"/>
    <col min="781" max="1024" width="9.140625" style="45"/>
    <col min="1025" max="1025" width="31" style="45" customWidth="1"/>
    <col min="1026" max="1026" width="11.28515625" style="45" bestFit="1" customWidth="1"/>
    <col min="1027" max="1027" width="11.5703125" style="45" customWidth="1"/>
    <col min="1028" max="1028" width="16.140625" style="45" customWidth="1"/>
    <col min="1029" max="1029" width="14.85546875" style="45" bestFit="1" customWidth="1"/>
    <col min="1030" max="1030" width="11.28515625" style="45" customWidth="1"/>
    <col min="1031" max="1031" width="7.140625" style="45" customWidth="1"/>
    <col min="1032" max="1032" width="13.7109375" style="45" customWidth="1"/>
    <col min="1033" max="1033" width="13.42578125" style="45" customWidth="1"/>
    <col min="1034" max="1034" width="7" style="45" bestFit="1" customWidth="1"/>
    <col min="1035" max="1035" width="14.140625" style="45" bestFit="1" customWidth="1"/>
    <col min="1036" max="1036" width="15.7109375" style="45" bestFit="1" customWidth="1"/>
    <col min="1037" max="1280" width="9.140625" style="45"/>
    <col min="1281" max="1281" width="31" style="45" customWidth="1"/>
    <col min="1282" max="1282" width="11.28515625" style="45" bestFit="1" customWidth="1"/>
    <col min="1283" max="1283" width="11.5703125" style="45" customWidth="1"/>
    <col min="1284" max="1284" width="16.140625" style="45" customWidth="1"/>
    <col min="1285" max="1285" width="14.85546875" style="45" bestFit="1" customWidth="1"/>
    <col min="1286" max="1286" width="11.28515625" style="45" customWidth="1"/>
    <col min="1287" max="1287" width="7.140625" style="45" customWidth="1"/>
    <col min="1288" max="1288" width="13.7109375" style="45" customWidth="1"/>
    <col min="1289" max="1289" width="13.42578125" style="45" customWidth="1"/>
    <col min="1290" max="1290" width="7" style="45" bestFit="1" customWidth="1"/>
    <col min="1291" max="1291" width="14.140625" style="45" bestFit="1" customWidth="1"/>
    <col min="1292" max="1292" width="15.7109375" style="45" bestFit="1" customWidth="1"/>
    <col min="1293" max="1536" width="9.140625" style="45"/>
    <col min="1537" max="1537" width="31" style="45" customWidth="1"/>
    <col min="1538" max="1538" width="11.28515625" style="45" bestFit="1" customWidth="1"/>
    <col min="1539" max="1539" width="11.5703125" style="45" customWidth="1"/>
    <col min="1540" max="1540" width="16.140625" style="45" customWidth="1"/>
    <col min="1541" max="1541" width="14.85546875" style="45" bestFit="1" customWidth="1"/>
    <col min="1542" max="1542" width="11.28515625" style="45" customWidth="1"/>
    <col min="1543" max="1543" width="7.140625" style="45" customWidth="1"/>
    <col min="1544" max="1544" width="13.7109375" style="45" customWidth="1"/>
    <col min="1545" max="1545" width="13.42578125" style="45" customWidth="1"/>
    <col min="1546" max="1546" width="7" style="45" bestFit="1" customWidth="1"/>
    <col min="1547" max="1547" width="14.140625" style="45" bestFit="1" customWidth="1"/>
    <col min="1548" max="1548" width="15.7109375" style="45" bestFit="1" customWidth="1"/>
    <col min="1549" max="1792" width="9.140625" style="45"/>
    <col min="1793" max="1793" width="31" style="45" customWidth="1"/>
    <col min="1794" max="1794" width="11.28515625" style="45" bestFit="1" customWidth="1"/>
    <col min="1795" max="1795" width="11.5703125" style="45" customWidth="1"/>
    <col min="1796" max="1796" width="16.140625" style="45" customWidth="1"/>
    <col min="1797" max="1797" width="14.85546875" style="45" bestFit="1" customWidth="1"/>
    <col min="1798" max="1798" width="11.28515625" style="45" customWidth="1"/>
    <col min="1799" max="1799" width="7.140625" style="45" customWidth="1"/>
    <col min="1800" max="1800" width="13.7109375" style="45" customWidth="1"/>
    <col min="1801" max="1801" width="13.42578125" style="45" customWidth="1"/>
    <col min="1802" max="1802" width="7" style="45" bestFit="1" customWidth="1"/>
    <col min="1803" max="1803" width="14.140625" style="45" bestFit="1" customWidth="1"/>
    <col min="1804" max="1804" width="15.7109375" style="45" bestFit="1" customWidth="1"/>
    <col min="1805" max="2048" width="9.140625" style="45"/>
    <col min="2049" max="2049" width="31" style="45" customWidth="1"/>
    <col min="2050" max="2050" width="11.28515625" style="45" bestFit="1" customWidth="1"/>
    <col min="2051" max="2051" width="11.5703125" style="45" customWidth="1"/>
    <col min="2052" max="2052" width="16.140625" style="45" customWidth="1"/>
    <col min="2053" max="2053" width="14.85546875" style="45" bestFit="1" customWidth="1"/>
    <col min="2054" max="2054" width="11.28515625" style="45" customWidth="1"/>
    <col min="2055" max="2055" width="7.140625" style="45" customWidth="1"/>
    <col min="2056" max="2056" width="13.7109375" style="45" customWidth="1"/>
    <col min="2057" max="2057" width="13.42578125" style="45" customWidth="1"/>
    <col min="2058" max="2058" width="7" style="45" bestFit="1" customWidth="1"/>
    <col min="2059" max="2059" width="14.140625" style="45" bestFit="1" customWidth="1"/>
    <col min="2060" max="2060" width="15.7109375" style="45" bestFit="1" customWidth="1"/>
    <col min="2061" max="2304" width="9.140625" style="45"/>
    <col min="2305" max="2305" width="31" style="45" customWidth="1"/>
    <col min="2306" max="2306" width="11.28515625" style="45" bestFit="1" customWidth="1"/>
    <col min="2307" max="2307" width="11.5703125" style="45" customWidth="1"/>
    <col min="2308" max="2308" width="16.140625" style="45" customWidth="1"/>
    <col min="2309" max="2309" width="14.85546875" style="45" bestFit="1" customWidth="1"/>
    <col min="2310" max="2310" width="11.28515625" style="45" customWidth="1"/>
    <col min="2311" max="2311" width="7.140625" style="45" customWidth="1"/>
    <col min="2312" max="2312" width="13.7109375" style="45" customWidth="1"/>
    <col min="2313" max="2313" width="13.42578125" style="45" customWidth="1"/>
    <col min="2314" max="2314" width="7" style="45" bestFit="1" customWidth="1"/>
    <col min="2315" max="2315" width="14.140625" style="45" bestFit="1" customWidth="1"/>
    <col min="2316" max="2316" width="15.7109375" style="45" bestFit="1" customWidth="1"/>
    <col min="2317" max="2560" width="9.140625" style="45"/>
    <col min="2561" max="2561" width="31" style="45" customWidth="1"/>
    <col min="2562" max="2562" width="11.28515625" style="45" bestFit="1" customWidth="1"/>
    <col min="2563" max="2563" width="11.5703125" style="45" customWidth="1"/>
    <col min="2564" max="2564" width="16.140625" style="45" customWidth="1"/>
    <col min="2565" max="2565" width="14.85546875" style="45" bestFit="1" customWidth="1"/>
    <col min="2566" max="2566" width="11.28515625" style="45" customWidth="1"/>
    <col min="2567" max="2567" width="7.140625" style="45" customWidth="1"/>
    <col min="2568" max="2568" width="13.7109375" style="45" customWidth="1"/>
    <col min="2569" max="2569" width="13.42578125" style="45" customWidth="1"/>
    <col min="2570" max="2570" width="7" style="45" bestFit="1" customWidth="1"/>
    <col min="2571" max="2571" width="14.140625" style="45" bestFit="1" customWidth="1"/>
    <col min="2572" max="2572" width="15.7109375" style="45" bestFit="1" customWidth="1"/>
    <col min="2573" max="2816" width="9.140625" style="45"/>
    <col min="2817" max="2817" width="31" style="45" customWidth="1"/>
    <col min="2818" max="2818" width="11.28515625" style="45" bestFit="1" customWidth="1"/>
    <col min="2819" max="2819" width="11.5703125" style="45" customWidth="1"/>
    <col min="2820" max="2820" width="16.140625" style="45" customWidth="1"/>
    <col min="2821" max="2821" width="14.85546875" style="45" bestFit="1" customWidth="1"/>
    <col min="2822" max="2822" width="11.28515625" style="45" customWidth="1"/>
    <col min="2823" max="2823" width="7.140625" style="45" customWidth="1"/>
    <col min="2824" max="2824" width="13.7109375" style="45" customWidth="1"/>
    <col min="2825" max="2825" width="13.42578125" style="45" customWidth="1"/>
    <col min="2826" max="2826" width="7" style="45" bestFit="1" customWidth="1"/>
    <col min="2827" max="2827" width="14.140625" style="45" bestFit="1" customWidth="1"/>
    <col min="2828" max="2828" width="15.7109375" style="45" bestFit="1" customWidth="1"/>
    <col min="2829" max="3072" width="9.140625" style="45"/>
    <col min="3073" max="3073" width="31" style="45" customWidth="1"/>
    <col min="3074" max="3074" width="11.28515625" style="45" bestFit="1" customWidth="1"/>
    <col min="3075" max="3075" width="11.5703125" style="45" customWidth="1"/>
    <col min="3076" max="3076" width="16.140625" style="45" customWidth="1"/>
    <col min="3077" max="3077" width="14.85546875" style="45" bestFit="1" customWidth="1"/>
    <col min="3078" max="3078" width="11.28515625" style="45" customWidth="1"/>
    <col min="3079" max="3079" width="7.140625" style="45" customWidth="1"/>
    <col min="3080" max="3080" width="13.7109375" style="45" customWidth="1"/>
    <col min="3081" max="3081" width="13.42578125" style="45" customWidth="1"/>
    <col min="3082" max="3082" width="7" style="45" bestFit="1" customWidth="1"/>
    <col min="3083" max="3083" width="14.140625" style="45" bestFit="1" customWidth="1"/>
    <col min="3084" max="3084" width="15.7109375" style="45" bestFit="1" customWidth="1"/>
    <col min="3085" max="3328" width="9.140625" style="45"/>
    <col min="3329" max="3329" width="31" style="45" customWidth="1"/>
    <col min="3330" max="3330" width="11.28515625" style="45" bestFit="1" customWidth="1"/>
    <col min="3331" max="3331" width="11.5703125" style="45" customWidth="1"/>
    <col min="3332" max="3332" width="16.140625" style="45" customWidth="1"/>
    <col min="3333" max="3333" width="14.85546875" style="45" bestFit="1" customWidth="1"/>
    <col min="3334" max="3334" width="11.28515625" style="45" customWidth="1"/>
    <col min="3335" max="3335" width="7.140625" style="45" customWidth="1"/>
    <col min="3336" max="3336" width="13.7109375" style="45" customWidth="1"/>
    <col min="3337" max="3337" width="13.42578125" style="45" customWidth="1"/>
    <col min="3338" max="3338" width="7" style="45" bestFit="1" customWidth="1"/>
    <col min="3339" max="3339" width="14.140625" style="45" bestFit="1" customWidth="1"/>
    <col min="3340" max="3340" width="15.7109375" style="45" bestFit="1" customWidth="1"/>
    <col min="3341" max="3584" width="9.140625" style="45"/>
    <col min="3585" max="3585" width="31" style="45" customWidth="1"/>
    <col min="3586" max="3586" width="11.28515625" style="45" bestFit="1" customWidth="1"/>
    <col min="3587" max="3587" width="11.5703125" style="45" customWidth="1"/>
    <col min="3588" max="3588" width="16.140625" style="45" customWidth="1"/>
    <col min="3589" max="3589" width="14.85546875" style="45" bestFit="1" customWidth="1"/>
    <col min="3590" max="3590" width="11.28515625" style="45" customWidth="1"/>
    <col min="3591" max="3591" width="7.140625" style="45" customWidth="1"/>
    <col min="3592" max="3592" width="13.7109375" style="45" customWidth="1"/>
    <col min="3593" max="3593" width="13.42578125" style="45" customWidth="1"/>
    <col min="3594" max="3594" width="7" style="45" bestFit="1" customWidth="1"/>
    <col min="3595" max="3595" width="14.140625" style="45" bestFit="1" customWidth="1"/>
    <col min="3596" max="3596" width="15.7109375" style="45" bestFit="1" customWidth="1"/>
    <col min="3597" max="3840" width="9.140625" style="45"/>
    <col min="3841" max="3841" width="31" style="45" customWidth="1"/>
    <col min="3842" max="3842" width="11.28515625" style="45" bestFit="1" customWidth="1"/>
    <col min="3843" max="3843" width="11.5703125" style="45" customWidth="1"/>
    <col min="3844" max="3844" width="16.140625" style="45" customWidth="1"/>
    <col min="3845" max="3845" width="14.85546875" style="45" bestFit="1" customWidth="1"/>
    <col min="3846" max="3846" width="11.28515625" style="45" customWidth="1"/>
    <col min="3847" max="3847" width="7.140625" style="45" customWidth="1"/>
    <col min="3848" max="3848" width="13.7109375" style="45" customWidth="1"/>
    <col min="3849" max="3849" width="13.42578125" style="45" customWidth="1"/>
    <col min="3850" max="3850" width="7" style="45" bestFit="1" customWidth="1"/>
    <col min="3851" max="3851" width="14.140625" style="45" bestFit="1" customWidth="1"/>
    <col min="3852" max="3852" width="15.7109375" style="45" bestFit="1" customWidth="1"/>
    <col min="3853" max="4096" width="9.140625" style="45"/>
    <col min="4097" max="4097" width="31" style="45" customWidth="1"/>
    <col min="4098" max="4098" width="11.28515625" style="45" bestFit="1" customWidth="1"/>
    <col min="4099" max="4099" width="11.5703125" style="45" customWidth="1"/>
    <col min="4100" max="4100" width="16.140625" style="45" customWidth="1"/>
    <col min="4101" max="4101" width="14.85546875" style="45" bestFit="1" customWidth="1"/>
    <col min="4102" max="4102" width="11.28515625" style="45" customWidth="1"/>
    <col min="4103" max="4103" width="7.140625" style="45" customWidth="1"/>
    <col min="4104" max="4104" width="13.7109375" style="45" customWidth="1"/>
    <col min="4105" max="4105" width="13.42578125" style="45" customWidth="1"/>
    <col min="4106" max="4106" width="7" style="45" bestFit="1" customWidth="1"/>
    <col min="4107" max="4107" width="14.140625" style="45" bestFit="1" customWidth="1"/>
    <col min="4108" max="4108" width="15.7109375" style="45" bestFit="1" customWidth="1"/>
    <col min="4109" max="4352" width="9.140625" style="45"/>
    <col min="4353" max="4353" width="31" style="45" customWidth="1"/>
    <col min="4354" max="4354" width="11.28515625" style="45" bestFit="1" customWidth="1"/>
    <col min="4355" max="4355" width="11.5703125" style="45" customWidth="1"/>
    <col min="4356" max="4356" width="16.140625" style="45" customWidth="1"/>
    <col min="4357" max="4357" width="14.85546875" style="45" bestFit="1" customWidth="1"/>
    <col min="4358" max="4358" width="11.28515625" style="45" customWidth="1"/>
    <col min="4359" max="4359" width="7.140625" style="45" customWidth="1"/>
    <col min="4360" max="4360" width="13.7109375" style="45" customWidth="1"/>
    <col min="4361" max="4361" width="13.42578125" style="45" customWidth="1"/>
    <col min="4362" max="4362" width="7" style="45" bestFit="1" customWidth="1"/>
    <col min="4363" max="4363" width="14.140625" style="45" bestFit="1" customWidth="1"/>
    <col min="4364" max="4364" width="15.7109375" style="45" bestFit="1" customWidth="1"/>
    <col min="4365" max="4608" width="9.140625" style="45"/>
    <col min="4609" max="4609" width="31" style="45" customWidth="1"/>
    <col min="4610" max="4610" width="11.28515625" style="45" bestFit="1" customWidth="1"/>
    <col min="4611" max="4611" width="11.5703125" style="45" customWidth="1"/>
    <col min="4612" max="4612" width="16.140625" style="45" customWidth="1"/>
    <col min="4613" max="4613" width="14.85546875" style="45" bestFit="1" customWidth="1"/>
    <col min="4614" max="4614" width="11.28515625" style="45" customWidth="1"/>
    <col min="4615" max="4615" width="7.140625" style="45" customWidth="1"/>
    <col min="4616" max="4616" width="13.7109375" style="45" customWidth="1"/>
    <col min="4617" max="4617" width="13.42578125" style="45" customWidth="1"/>
    <col min="4618" max="4618" width="7" style="45" bestFit="1" customWidth="1"/>
    <col min="4619" max="4619" width="14.140625" style="45" bestFit="1" customWidth="1"/>
    <col min="4620" max="4620" width="15.7109375" style="45" bestFit="1" customWidth="1"/>
    <col min="4621" max="4864" width="9.140625" style="45"/>
    <col min="4865" max="4865" width="31" style="45" customWidth="1"/>
    <col min="4866" max="4866" width="11.28515625" style="45" bestFit="1" customWidth="1"/>
    <col min="4867" max="4867" width="11.5703125" style="45" customWidth="1"/>
    <col min="4868" max="4868" width="16.140625" style="45" customWidth="1"/>
    <col min="4869" max="4869" width="14.85546875" style="45" bestFit="1" customWidth="1"/>
    <col min="4870" max="4870" width="11.28515625" style="45" customWidth="1"/>
    <col min="4871" max="4871" width="7.140625" style="45" customWidth="1"/>
    <col min="4872" max="4872" width="13.7109375" style="45" customWidth="1"/>
    <col min="4873" max="4873" width="13.42578125" style="45" customWidth="1"/>
    <col min="4874" max="4874" width="7" style="45" bestFit="1" customWidth="1"/>
    <col min="4875" max="4875" width="14.140625" style="45" bestFit="1" customWidth="1"/>
    <col min="4876" max="4876" width="15.7109375" style="45" bestFit="1" customWidth="1"/>
    <col min="4877" max="5120" width="9.140625" style="45"/>
    <col min="5121" max="5121" width="31" style="45" customWidth="1"/>
    <col min="5122" max="5122" width="11.28515625" style="45" bestFit="1" customWidth="1"/>
    <col min="5123" max="5123" width="11.5703125" style="45" customWidth="1"/>
    <col min="5124" max="5124" width="16.140625" style="45" customWidth="1"/>
    <col min="5125" max="5125" width="14.85546875" style="45" bestFit="1" customWidth="1"/>
    <col min="5126" max="5126" width="11.28515625" style="45" customWidth="1"/>
    <col min="5127" max="5127" width="7.140625" style="45" customWidth="1"/>
    <col min="5128" max="5128" width="13.7109375" style="45" customWidth="1"/>
    <col min="5129" max="5129" width="13.42578125" style="45" customWidth="1"/>
    <col min="5130" max="5130" width="7" style="45" bestFit="1" customWidth="1"/>
    <col min="5131" max="5131" width="14.140625" style="45" bestFit="1" customWidth="1"/>
    <col min="5132" max="5132" width="15.7109375" style="45" bestFit="1" customWidth="1"/>
    <col min="5133" max="5376" width="9.140625" style="45"/>
    <col min="5377" max="5377" width="31" style="45" customWidth="1"/>
    <col min="5378" max="5378" width="11.28515625" style="45" bestFit="1" customWidth="1"/>
    <col min="5379" max="5379" width="11.5703125" style="45" customWidth="1"/>
    <col min="5380" max="5380" width="16.140625" style="45" customWidth="1"/>
    <col min="5381" max="5381" width="14.85546875" style="45" bestFit="1" customWidth="1"/>
    <col min="5382" max="5382" width="11.28515625" style="45" customWidth="1"/>
    <col min="5383" max="5383" width="7.140625" style="45" customWidth="1"/>
    <col min="5384" max="5384" width="13.7109375" style="45" customWidth="1"/>
    <col min="5385" max="5385" width="13.42578125" style="45" customWidth="1"/>
    <col min="5386" max="5386" width="7" style="45" bestFit="1" customWidth="1"/>
    <col min="5387" max="5387" width="14.140625" style="45" bestFit="1" customWidth="1"/>
    <col min="5388" max="5388" width="15.7109375" style="45" bestFit="1" customWidth="1"/>
    <col min="5389" max="5632" width="9.140625" style="45"/>
    <col min="5633" max="5633" width="31" style="45" customWidth="1"/>
    <col min="5634" max="5634" width="11.28515625" style="45" bestFit="1" customWidth="1"/>
    <col min="5635" max="5635" width="11.5703125" style="45" customWidth="1"/>
    <col min="5636" max="5636" width="16.140625" style="45" customWidth="1"/>
    <col min="5637" max="5637" width="14.85546875" style="45" bestFit="1" customWidth="1"/>
    <col min="5638" max="5638" width="11.28515625" style="45" customWidth="1"/>
    <col min="5639" max="5639" width="7.140625" style="45" customWidth="1"/>
    <col min="5640" max="5640" width="13.7109375" style="45" customWidth="1"/>
    <col min="5641" max="5641" width="13.42578125" style="45" customWidth="1"/>
    <col min="5642" max="5642" width="7" style="45" bestFit="1" customWidth="1"/>
    <col min="5643" max="5643" width="14.140625" style="45" bestFit="1" customWidth="1"/>
    <col min="5644" max="5644" width="15.7109375" style="45" bestFit="1" customWidth="1"/>
    <col min="5645" max="5888" width="9.140625" style="45"/>
    <col min="5889" max="5889" width="31" style="45" customWidth="1"/>
    <col min="5890" max="5890" width="11.28515625" style="45" bestFit="1" customWidth="1"/>
    <col min="5891" max="5891" width="11.5703125" style="45" customWidth="1"/>
    <col min="5892" max="5892" width="16.140625" style="45" customWidth="1"/>
    <col min="5893" max="5893" width="14.85546875" style="45" bestFit="1" customWidth="1"/>
    <col min="5894" max="5894" width="11.28515625" style="45" customWidth="1"/>
    <col min="5895" max="5895" width="7.140625" style="45" customWidth="1"/>
    <col min="5896" max="5896" width="13.7109375" style="45" customWidth="1"/>
    <col min="5897" max="5897" width="13.42578125" style="45" customWidth="1"/>
    <col min="5898" max="5898" width="7" style="45" bestFit="1" customWidth="1"/>
    <col min="5899" max="5899" width="14.140625" style="45" bestFit="1" customWidth="1"/>
    <col min="5900" max="5900" width="15.7109375" style="45" bestFit="1" customWidth="1"/>
    <col min="5901" max="6144" width="9.140625" style="45"/>
    <col min="6145" max="6145" width="31" style="45" customWidth="1"/>
    <col min="6146" max="6146" width="11.28515625" style="45" bestFit="1" customWidth="1"/>
    <col min="6147" max="6147" width="11.5703125" style="45" customWidth="1"/>
    <col min="6148" max="6148" width="16.140625" style="45" customWidth="1"/>
    <col min="6149" max="6149" width="14.85546875" style="45" bestFit="1" customWidth="1"/>
    <col min="6150" max="6150" width="11.28515625" style="45" customWidth="1"/>
    <col min="6151" max="6151" width="7.140625" style="45" customWidth="1"/>
    <col min="6152" max="6152" width="13.7109375" style="45" customWidth="1"/>
    <col min="6153" max="6153" width="13.42578125" style="45" customWidth="1"/>
    <col min="6154" max="6154" width="7" style="45" bestFit="1" customWidth="1"/>
    <col min="6155" max="6155" width="14.140625" style="45" bestFit="1" customWidth="1"/>
    <col min="6156" max="6156" width="15.7109375" style="45" bestFit="1" customWidth="1"/>
    <col min="6157" max="6400" width="9.140625" style="45"/>
    <col min="6401" max="6401" width="31" style="45" customWidth="1"/>
    <col min="6402" max="6402" width="11.28515625" style="45" bestFit="1" customWidth="1"/>
    <col min="6403" max="6403" width="11.5703125" style="45" customWidth="1"/>
    <col min="6404" max="6404" width="16.140625" style="45" customWidth="1"/>
    <col min="6405" max="6405" width="14.85546875" style="45" bestFit="1" customWidth="1"/>
    <col min="6406" max="6406" width="11.28515625" style="45" customWidth="1"/>
    <col min="6407" max="6407" width="7.140625" style="45" customWidth="1"/>
    <col min="6408" max="6408" width="13.7109375" style="45" customWidth="1"/>
    <col min="6409" max="6409" width="13.42578125" style="45" customWidth="1"/>
    <col min="6410" max="6410" width="7" style="45" bestFit="1" customWidth="1"/>
    <col min="6411" max="6411" width="14.140625" style="45" bestFit="1" customWidth="1"/>
    <col min="6412" max="6412" width="15.7109375" style="45" bestFit="1" customWidth="1"/>
    <col min="6413" max="6656" width="9.140625" style="45"/>
    <col min="6657" max="6657" width="31" style="45" customWidth="1"/>
    <col min="6658" max="6658" width="11.28515625" style="45" bestFit="1" customWidth="1"/>
    <col min="6659" max="6659" width="11.5703125" style="45" customWidth="1"/>
    <col min="6660" max="6660" width="16.140625" style="45" customWidth="1"/>
    <col min="6661" max="6661" width="14.85546875" style="45" bestFit="1" customWidth="1"/>
    <col min="6662" max="6662" width="11.28515625" style="45" customWidth="1"/>
    <col min="6663" max="6663" width="7.140625" style="45" customWidth="1"/>
    <col min="6664" max="6664" width="13.7109375" style="45" customWidth="1"/>
    <col min="6665" max="6665" width="13.42578125" style="45" customWidth="1"/>
    <col min="6666" max="6666" width="7" style="45" bestFit="1" customWidth="1"/>
    <col min="6667" max="6667" width="14.140625" style="45" bestFit="1" customWidth="1"/>
    <col min="6668" max="6668" width="15.7109375" style="45" bestFit="1" customWidth="1"/>
    <col min="6669" max="6912" width="9.140625" style="45"/>
    <col min="6913" max="6913" width="31" style="45" customWidth="1"/>
    <col min="6914" max="6914" width="11.28515625" style="45" bestFit="1" customWidth="1"/>
    <col min="6915" max="6915" width="11.5703125" style="45" customWidth="1"/>
    <col min="6916" max="6916" width="16.140625" style="45" customWidth="1"/>
    <col min="6917" max="6917" width="14.85546875" style="45" bestFit="1" customWidth="1"/>
    <col min="6918" max="6918" width="11.28515625" style="45" customWidth="1"/>
    <col min="6919" max="6919" width="7.140625" style="45" customWidth="1"/>
    <col min="6920" max="6920" width="13.7109375" style="45" customWidth="1"/>
    <col min="6921" max="6921" width="13.42578125" style="45" customWidth="1"/>
    <col min="6922" max="6922" width="7" style="45" bestFit="1" customWidth="1"/>
    <col min="6923" max="6923" width="14.140625" style="45" bestFit="1" customWidth="1"/>
    <col min="6924" max="6924" width="15.7109375" style="45" bestFit="1" customWidth="1"/>
    <col min="6925" max="7168" width="9.140625" style="45"/>
    <col min="7169" max="7169" width="31" style="45" customWidth="1"/>
    <col min="7170" max="7170" width="11.28515625" style="45" bestFit="1" customWidth="1"/>
    <col min="7171" max="7171" width="11.5703125" style="45" customWidth="1"/>
    <col min="7172" max="7172" width="16.140625" style="45" customWidth="1"/>
    <col min="7173" max="7173" width="14.85546875" style="45" bestFit="1" customWidth="1"/>
    <col min="7174" max="7174" width="11.28515625" style="45" customWidth="1"/>
    <col min="7175" max="7175" width="7.140625" style="45" customWidth="1"/>
    <col min="7176" max="7176" width="13.7109375" style="45" customWidth="1"/>
    <col min="7177" max="7177" width="13.42578125" style="45" customWidth="1"/>
    <col min="7178" max="7178" width="7" style="45" bestFit="1" customWidth="1"/>
    <col min="7179" max="7179" width="14.140625" style="45" bestFit="1" customWidth="1"/>
    <col min="7180" max="7180" width="15.7109375" style="45" bestFit="1" customWidth="1"/>
    <col min="7181" max="7424" width="9.140625" style="45"/>
    <col min="7425" max="7425" width="31" style="45" customWidth="1"/>
    <col min="7426" max="7426" width="11.28515625" style="45" bestFit="1" customWidth="1"/>
    <col min="7427" max="7427" width="11.5703125" style="45" customWidth="1"/>
    <col min="7428" max="7428" width="16.140625" style="45" customWidth="1"/>
    <col min="7429" max="7429" width="14.85546875" style="45" bestFit="1" customWidth="1"/>
    <col min="7430" max="7430" width="11.28515625" style="45" customWidth="1"/>
    <col min="7431" max="7431" width="7.140625" style="45" customWidth="1"/>
    <col min="7432" max="7432" width="13.7109375" style="45" customWidth="1"/>
    <col min="7433" max="7433" width="13.42578125" style="45" customWidth="1"/>
    <col min="7434" max="7434" width="7" style="45" bestFit="1" customWidth="1"/>
    <col min="7435" max="7435" width="14.140625" style="45" bestFit="1" customWidth="1"/>
    <col min="7436" max="7436" width="15.7109375" style="45" bestFit="1" customWidth="1"/>
    <col min="7437" max="7680" width="9.140625" style="45"/>
    <col min="7681" max="7681" width="31" style="45" customWidth="1"/>
    <col min="7682" max="7682" width="11.28515625" style="45" bestFit="1" customWidth="1"/>
    <col min="7683" max="7683" width="11.5703125" style="45" customWidth="1"/>
    <col min="7684" max="7684" width="16.140625" style="45" customWidth="1"/>
    <col min="7685" max="7685" width="14.85546875" style="45" bestFit="1" customWidth="1"/>
    <col min="7686" max="7686" width="11.28515625" style="45" customWidth="1"/>
    <col min="7687" max="7687" width="7.140625" style="45" customWidth="1"/>
    <col min="7688" max="7688" width="13.7109375" style="45" customWidth="1"/>
    <col min="7689" max="7689" width="13.42578125" style="45" customWidth="1"/>
    <col min="7690" max="7690" width="7" style="45" bestFit="1" customWidth="1"/>
    <col min="7691" max="7691" width="14.140625" style="45" bestFit="1" customWidth="1"/>
    <col min="7692" max="7692" width="15.7109375" style="45" bestFit="1" customWidth="1"/>
    <col min="7693" max="7936" width="9.140625" style="45"/>
    <col min="7937" max="7937" width="31" style="45" customWidth="1"/>
    <col min="7938" max="7938" width="11.28515625" style="45" bestFit="1" customWidth="1"/>
    <col min="7939" max="7939" width="11.5703125" style="45" customWidth="1"/>
    <col min="7940" max="7940" width="16.140625" style="45" customWidth="1"/>
    <col min="7941" max="7941" width="14.85546875" style="45" bestFit="1" customWidth="1"/>
    <col min="7942" max="7942" width="11.28515625" style="45" customWidth="1"/>
    <col min="7943" max="7943" width="7.140625" style="45" customWidth="1"/>
    <col min="7944" max="7944" width="13.7109375" style="45" customWidth="1"/>
    <col min="7945" max="7945" width="13.42578125" style="45" customWidth="1"/>
    <col min="7946" max="7946" width="7" style="45" bestFit="1" customWidth="1"/>
    <col min="7947" max="7947" width="14.140625" style="45" bestFit="1" customWidth="1"/>
    <col min="7948" max="7948" width="15.7109375" style="45" bestFit="1" customWidth="1"/>
    <col min="7949" max="8192" width="9.140625" style="45"/>
    <col min="8193" max="8193" width="31" style="45" customWidth="1"/>
    <col min="8194" max="8194" width="11.28515625" style="45" bestFit="1" customWidth="1"/>
    <col min="8195" max="8195" width="11.5703125" style="45" customWidth="1"/>
    <col min="8196" max="8196" width="16.140625" style="45" customWidth="1"/>
    <col min="8197" max="8197" width="14.85546875" style="45" bestFit="1" customWidth="1"/>
    <col min="8198" max="8198" width="11.28515625" style="45" customWidth="1"/>
    <col min="8199" max="8199" width="7.140625" style="45" customWidth="1"/>
    <col min="8200" max="8200" width="13.7109375" style="45" customWidth="1"/>
    <col min="8201" max="8201" width="13.42578125" style="45" customWidth="1"/>
    <col min="8202" max="8202" width="7" style="45" bestFit="1" customWidth="1"/>
    <col min="8203" max="8203" width="14.140625" style="45" bestFit="1" customWidth="1"/>
    <col min="8204" max="8204" width="15.7109375" style="45" bestFit="1" customWidth="1"/>
    <col min="8205" max="8448" width="9.140625" style="45"/>
    <col min="8449" max="8449" width="31" style="45" customWidth="1"/>
    <col min="8450" max="8450" width="11.28515625" style="45" bestFit="1" customWidth="1"/>
    <col min="8451" max="8451" width="11.5703125" style="45" customWidth="1"/>
    <col min="8452" max="8452" width="16.140625" style="45" customWidth="1"/>
    <col min="8453" max="8453" width="14.85546875" style="45" bestFit="1" customWidth="1"/>
    <col min="8454" max="8454" width="11.28515625" style="45" customWidth="1"/>
    <col min="8455" max="8455" width="7.140625" style="45" customWidth="1"/>
    <col min="8456" max="8456" width="13.7109375" style="45" customWidth="1"/>
    <col min="8457" max="8457" width="13.42578125" style="45" customWidth="1"/>
    <col min="8458" max="8458" width="7" style="45" bestFit="1" customWidth="1"/>
    <col min="8459" max="8459" width="14.140625" style="45" bestFit="1" customWidth="1"/>
    <col min="8460" max="8460" width="15.7109375" style="45" bestFit="1" customWidth="1"/>
    <col min="8461" max="8704" width="9.140625" style="45"/>
    <col min="8705" max="8705" width="31" style="45" customWidth="1"/>
    <col min="8706" max="8706" width="11.28515625" style="45" bestFit="1" customWidth="1"/>
    <col min="8707" max="8707" width="11.5703125" style="45" customWidth="1"/>
    <col min="8708" max="8708" width="16.140625" style="45" customWidth="1"/>
    <col min="8709" max="8709" width="14.85546875" style="45" bestFit="1" customWidth="1"/>
    <col min="8710" max="8710" width="11.28515625" style="45" customWidth="1"/>
    <col min="8711" max="8711" width="7.140625" style="45" customWidth="1"/>
    <col min="8712" max="8712" width="13.7109375" style="45" customWidth="1"/>
    <col min="8713" max="8713" width="13.42578125" style="45" customWidth="1"/>
    <col min="8714" max="8714" width="7" style="45" bestFit="1" customWidth="1"/>
    <col min="8715" max="8715" width="14.140625" style="45" bestFit="1" customWidth="1"/>
    <col min="8716" max="8716" width="15.7109375" style="45" bestFit="1" customWidth="1"/>
    <col min="8717" max="8960" width="9.140625" style="45"/>
    <col min="8961" max="8961" width="31" style="45" customWidth="1"/>
    <col min="8962" max="8962" width="11.28515625" style="45" bestFit="1" customWidth="1"/>
    <col min="8963" max="8963" width="11.5703125" style="45" customWidth="1"/>
    <col min="8964" max="8964" width="16.140625" style="45" customWidth="1"/>
    <col min="8965" max="8965" width="14.85546875" style="45" bestFit="1" customWidth="1"/>
    <col min="8966" max="8966" width="11.28515625" style="45" customWidth="1"/>
    <col min="8967" max="8967" width="7.140625" style="45" customWidth="1"/>
    <col min="8968" max="8968" width="13.7109375" style="45" customWidth="1"/>
    <col min="8969" max="8969" width="13.42578125" style="45" customWidth="1"/>
    <col min="8970" max="8970" width="7" style="45" bestFit="1" customWidth="1"/>
    <col min="8971" max="8971" width="14.140625" style="45" bestFit="1" customWidth="1"/>
    <col min="8972" max="8972" width="15.7109375" style="45" bestFit="1" customWidth="1"/>
    <col min="8973" max="9216" width="9.140625" style="45"/>
    <col min="9217" max="9217" width="31" style="45" customWidth="1"/>
    <col min="9218" max="9218" width="11.28515625" style="45" bestFit="1" customWidth="1"/>
    <col min="9219" max="9219" width="11.5703125" style="45" customWidth="1"/>
    <col min="9220" max="9220" width="16.140625" style="45" customWidth="1"/>
    <col min="9221" max="9221" width="14.85546875" style="45" bestFit="1" customWidth="1"/>
    <col min="9222" max="9222" width="11.28515625" style="45" customWidth="1"/>
    <col min="9223" max="9223" width="7.140625" style="45" customWidth="1"/>
    <col min="9224" max="9224" width="13.7109375" style="45" customWidth="1"/>
    <col min="9225" max="9225" width="13.42578125" style="45" customWidth="1"/>
    <col min="9226" max="9226" width="7" style="45" bestFit="1" customWidth="1"/>
    <col min="9227" max="9227" width="14.140625" style="45" bestFit="1" customWidth="1"/>
    <col min="9228" max="9228" width="15.7109375" style="45" bestFit="1" customWidth="1"/>
    <col min="9229" max="9472" width="9.140625" style="45"/>
    <col min="9473" max="9473" width="31" style="45" customWidth="1"/>
    <col min="9474" max="9474" width="11.28515625" style="45" bestFit="1" customWidth="1"/>
    <col min="9475" max="9475" width="11.5703125" style="45" customWidth="1"/>
    <col min="9476" max="9476" width="16.140625" style="45" customWidth="1"/>
    <col min="9477" max="9477" width="14.85546875" style="45" bestFit="1" customWidth="1"/>
    <col min="9478" max="9478" width="11.28515625" style="45" customWidth="1"/>
    <col min="9479" max="9479" width="7.140625" style="45" customWidth="1"/>
    <col min="9480" max="9480" width="13.7109375" style="45" customWidth="1"/>
    <col min="9481" max="9481" width="13.42578125" style="45" customWidth="1"/>
    <col min="9482" max="9482" width="7" style="45" bestFit="1" customWidth="1"/>
    <col min="9483" max="9483" width="14.140625" style="45" bestFit="1" customWidth="1"/>
    <col min="9484" max="9484" width="15.7109375" style="45" bestFit="1" customWidth="1"/>
    <col min="9485" max="9728" width="9.140625" style="45"/>
    <col min="9729" max="9729" width="31" style="45" customWidth="1"/>
    <col min="9730" max="9730" width="11.28515625" style="45" bestFit="1" customWidth="1"/>
    <col min="9731" max="9731" width="11.5703125" style="45" customWidth="1"/>
    <col min="9732" max="9732" width="16.140625" style="45" customWidth="1"/>
    <col min="9733" max="9733" width="14.85546875" style="45" bestFit="1" customWidth="1"/>
    <col min="9734" max="9734" width="11.28515625" style="45" customWidth="1"/>
    <col min="9735" max="9735" width="7.140625" style="45" customWidth="1"/>
    <col min="9736" max="9736" width="13.7109375" style="45" customWidth="1"/>
    <col min="9737" max="9737" width="13.42578125" style="45" customWidth="1"/>
    <col min="9738" max="9738" width="7" style="45" bestFit="1" customWidth="1"/>
    <col min="9739" max="9739" width="14.140625" style="45" bestFit="1" customWidth="1"/>
    <col min="9740" max="9740" width="15.7109375" style="45" bestFit="1" customWidth="1"/>
    <col min="9741" max="9984" width="9.140625" style="45"/>
    <col min="9985" max="9985" width="31" style="45" customWidth="1"/>
    <col min="9986" max="9986" width="11.28515625" style="45" bestFit="1" customWidth="1"/>
    <col min="9987" max="9987" width="11.5703125" style="45" customWidth="1"/>
    <col min="9988" max="9988" width="16.140625" style="45" customWidth="1"/>
    <col min="9989" max="9989" width="14.85546875" style="45" bestFit="1" customWidth="1"/>
    <col min="9990" max="9990" width="11.28515625" style="45" customWidth="1"/>
    <col min="9991" max="9991" width="7.140625" style="45" customWidth="1"/>
    <col min="9992" max="9992" width="13.7109375" style="45" customWidth="1"/>
    <col min="9993" max="9993" width="13.42578125" style="45" customWidth="1"/>
    <col min="9994" max="9994" width="7" style="45" bestFit="1" customWidth="1"/>
    <col min="9995" max="9995" width="14.140625" style="45" bestFit="1" customWidth="1"/>
    <col min="9996" max="9996" width="15.7109375" style="45" bestFit="1" customWidth="1"/>
    <col min="9997" max="10240" width="9.140625" style="45"/>
    <col min="10241" max="10241" width="31" style="45" customWidth="1"/>
    <col min="10242" max="10242" width="11.28515625" style="45" bestFit="1" customWidth="1"/>
    <col min="10243" max="10243" width="11.5703125" style="45" customWidth="1"/>
    <col min="10244" max="10244" width="16.140625" style="45" customWidth="1"/>
    <col min="10245" max="10245" width="14.85546875" style="45" bestFit="1" customWidth="1"/>
    <col min="10246" max="10246" width="11.28515625" style="45" customWidth="1"/>
    <col min="10247" max="10247" width="7.140625" style="45" customWidth="1"/>
    <col min="10248" max="10248" width="13.7109375" style="45" customWidth="1"/>
    <col min="10249" max="10249" width="13.42578125" style="45" customWidth="1"/>
    <col min="10250" max="10250" width="7" style="45" bestFit="1" customWidth="1"/>
    <col min="10251" max="10251" width="14.140625" style="45" bestFit="1" customWidth="1"/>
    <col min="10252" max="10252" width="15.7109375" style="45" bestFit="1" customWidth="1"/>
    <col min="10253" max="10496" width="9.140625" style="45"/>
    <col min="10497" max="10497" width="31" style="45" customWidth="1"/>
    <col min="10498" max="10498" width="11.28515625" style="45" bestFit="1" customWidth="1"/>
    <col min="10499" max="10499" width="11.5703125" style="45" customWidth="1"/>
    <col min="10500" max="10500" width="16.140625" style="45" customWidth="1"/>
    <col min="10501" max="10501" width="14.85546875" style="45" bestFit="1" customWidth="1"/>
    <col min="10502" max="10502" width="11.28515625" style="45" customWidth="1"/>
    <col min="10503" max="10503" width="7.140625" style="45" customWidth="1"/>
    <col min="10504" max="10504" width="13.7109375" style="45" customWidth="1"/>
    <col min="10505" max="10505" width="13.42578125" style="45" customWidth="1"/>
    <col min="10506" max="10506" width="7" style="45" bestFit="1" customWidth="1"/>
    <col min="10507" max="10507" width="14.140625" style="45" bestFit="1" customWidth="1"/>
    <col min="10508" max="10508" width="15.7109375" style="45" bestFit="1" customWidth="1"/>
    <col min="10509" max="10752" width="9.140625" style="45"/>
    <col min="10753" max="10753" width="31" style="45" customWidth="1"/>
    <col min="10754" max="10754" width="11.28515625" style="45" bestFit="1" customWidth="1"/>
    <col min="10755" max="10755" width="11.5703125" style="45" customWidth="1"/>
    <col min="10756" max="10756" width="16.140625" style="45" customWidth="1"/>
    <col min="10757" max="10757" width="14.85546875" style="45" bestFit="1" customWidth="1"/>
    <col min="10758" max="10758" width="11.28515625" style="45" customWidth="1"/>
    <col min="10759" max="10759" width="7.140625" style="45" customWidth="1"/>
    <col min="10760" max="10760" width="13.7109375" style="45" customWidth="1"/>
    <col min="10761" max="10761" width="13.42578125" style="45" customWidth="1"/>
    <col min="10762" max="10762" width="7" style="45" bestFit="1" customWidth="1"/>
    <col min="10763" max="10763" width="14.140625" style="45" bestFit="1" customWidth="1"/>
    <col min="10764" max="10764" width="15.7109375" style="45" bestFit="1" customWidth="1"/>
    <col min="10765" max="11008" width="9.140625" style="45"/>
    <col min="11009" max="11009" width="31" style="45" customWidth="1"/>
    <col min="11010" max="11010" width="11.28515625" style="45" bestFit="1" customWidth="1"/>
    <col min="11011" max="11011" width="11.5703125" style="45" customWidth="1"/>
    <col min="11012" max="11012" width="16.140625" style="45" customWidth="1"/>
    <col min="11013" max="11013" width="14.85546875" style="45" bestFit="1" customWidth="1"/>
    <col min="11014" max="11014" width="11.28515625" style="45" customWidth="1"/>
    <col min="11015" max="11015" width="7.140625" style="45" customWidth="1"/>
    <col min="11016" max="11016" width="13.7109375" style="45" customWidth="1"/>
    <col min="11017" max="11017" width="13.42578125" style="45" customWidth="1"/>
    <col min="11018" max="11018" width="7" style="45" bestFit="1" customWidth="1"/>
    <col min="11019" max="11019" width="14.140625" style="45" bestFit="1" customWidth="1"/>
    <col min="11020" max="11020" width="15.7109375" style="45" bestFit="1" customWidth="1"/>
    <col min="11021" max="11264" width="9.140625" style="45"/>
    <col min="11265" max="11265" width="31" style="45" customWidth="1"/>
    <col min="11266" max="11266" width="11.28515625" style="45" bestFit="1" customWidth="1"/>
    <col min="11267" max="11267" width="11.5703125" style="45" customWidth="1"/>
    <col min="11268" max="11268" width="16.140625" style="45" customWidth="1"/>
    <col min="11269" max="11269" width="14.85546875" style="45" bestFit="1" customWidth="1"/>
    <col min="11270" max="11270" width="11.28515625" style="45" customWidth="1"/>
    <col min="11271" max="11271" width="7.140625" style="45" customWidth="1"/>
    <col min="11272" max="11272" width="13.7109375" style="45" customWidth="1"/>
    <col min="11273" max="11273" width="13.42578125" style="45" customWidth="1"/>
    <col min="11274" max="11274" width="7" style="45" bestFit="1" customWidth="1"/>
    <col min="11275" max="11275" width="14.140625" style="45" bestFit="1" customWidth="1"/>
    <col min="11276" max="11276" width="15.7109375" style="45" bestFit="1" customWidth="1"/>
    <col min="11277" max="11520" width="9.140625" style="45"/>
    <col min="11521" max="11521" width="31" style="45" customWidth="1"/>
    <col min="11522" max="11522" width="11.28515625" style="45" bestFit="1" customWidth="1"/>
    <col min="11523" max="11523" width="11.5703125" style="45" customWidth="1"/>
    <col min="11524" max="11524" width="16.140625" style="45" customWidth="1"/>
    <col min="11525" max="11525" width="14.85546875" style="45" bestFit="1" customWidth="1"/>
    <col min="11526" max="11526" width="11.28515625" style="45" customWidth="1"/>
    <col min="11527" max="11527" width="7.140625" style="45" customWidth="1"/>
    <col min="11528" max="11528" width="13.7109375" style="45" customWidth="1"/>
    <col min="11529" max="11529" width="13.42578125" style="45" customWidth="1"/>
    <col min="11530" max="11530" width="7" style="45" bestFit="1" customWidth="1"/>
    <col min="11531" max="11531" width="14.140625" style="45" bestFit="1" customWidth="1"/>
    <col min="11532" max="11532" width="15.7109375" style="45" bestFit="1" customWidth="1"/>
    <col min="11533" max="11776" width="9.140625" style="45"/>
    <col min="11777" max="11777" width="31" style="45" customWidth="1"/>
    <col min="11778" max="11778" width="11.28515625" style="45" bestFit="1" customWidth="1"/>
    <col min="11779" max="11779" width="11.5703125" style="45" customWidth="1"/>
    <col min="11780" max="11780" width="16.140625" style="45" customWidth="1"/>
    <col min="11781" max="11781" width="14.85546875" style="45" bestFit="1" customWidth="1"/>
    <col min="11782" max="11782" width="11.28515625" style="45" customWidth="1"/>
    <col min="11783" max="11783" width="7.140625" style="45" customWidth="1"/>
    <col min="11784" max="11784" width="13.7109375" style="45" customWidth="1"/>
    <col min="11785" max="11785" width="13.42578125" style="45" customWidth="1"/>
    <col min="11786" max="11786" width="7" style="45" bestFit="1" customWidth="1"/>
    <col min="11787" max="11787" width="14.140625" style="45" bestFit="1" customWidth="1"/>
    <col min="11788" max="11788" width="15.7109375" style="45" bestFit="1" customWidth="1"/>
    <col min="11789" max="12032" width="9.140625" style="45"/>
    <col min="12033" max="12033" width="31" style="45" customWidth="1"/>
    <col min="12034" max="12034" width="11.28515625" style="45" bestFit="1" customWidth="1"/>
    <col min="12035" max="12035" width="11.5703125" style="45" customWidth="1"/>
    <col min="12036" max="12036" width="16.140625" style="45" customWidth="1"/>
    <col min="12037" max="12037" width="14.85546875" style="45" bestFit="1" customWidth="1"/>
    <col min="12038" max="12038" width="11.28515625" style="45" customWidth="1"/>
    <col min="12039" max="12039" width="7.140625" style="45" customWidth="1"/>
    <col min="12040" max="12040" width="13.7109375" style="45" customWidth="1"/>
    <col min="12041" max="12041" width="13.42578125" style="45" customWidth="1"/>
    <col min="12042" max="12042" width="7" style="45" bestFit="1" customWidth="1"/>
    <col min="12043" max="12043" width="14.140625" style="45" bestFit="1" customWidth="1"/>
    <col min="12044" max="12044" width="15.7109375" style="45" bestFit="1" customWidth="1"/>
    <col min="12045" max="12288" width="9.140625" style="45"/>
    <col min="12289" max="12289" width="31" style="45" customWidth="1"/>
    <col min="12290" max="12290" width="11.28515625" style="45" bestFit="1" customWidth="1"/>
    <col min="12291" max="12291" width="11.5703125" style="45" customWidth="1"/>
    <col min="12292" max="12292" width="16.140625" style="45" customWidth="1"/>
    <col min="12293" max="12293" width="14.85546875" style="45" bestFit="1" customWidth="1"/>
    <col min="12294" max="12294" width="11.28515625" style="45" customWidth="1"/>
    <col min="12295" max="12295" width="7.140625" style="45" customWidth="1"/>
    <col min="12296" max="12296" width="13.7109375" style="45" customWidth="1"/>
    <col min="12297" max="12297" width="13.42578125" style="45" customWidth="1"/>
    <col min="12298" max="12298" width="7" style="45" bestFit="1" customWidth="1"/>
    <col min="12299" max="12299" width="14.140625" style="45" bestFit="1" customWidth="1"/>
    <col min="12300" max="12300" width="15.7109375" style="45" bestFit="1" customWidth="1"/>
    <col min="12301" max="12544" width="9.140625" style="45"/>
    <col min="12545" max="12545" width="31" style="45" customWidth="1"/>
    <col min="12546" max="12546" width="11.28515625" style="45" bestFit="1" customWidth="1"/>
    <col min="12547" max="12547" width="11.5703125" style="45" customWidth="1"/>
    <col min="12548" max="12548" width="16.140625" style="45" customWidth="1"/>
    <col min="12549" max="12549" width="14.85546875" style="45" bestFit="1" customWidth="1"/>
    <col min="12550" max="12550" width="11.28515625" style="45" customWidth="1"/>
    <col min="12551" max="12551" width="7.140625" style="45" customWidth="1"/>
    <col min="12552" max="12552" width="13.7109375" style="45" customWidth="1"/>
    <col min="12553" max="12553" width="13.42578125" style="45" customWidth="1"/>
    <col min="12554" max="12554" width="7" style="45" bestFit="1" customWidth="1"/>
    <col min="12555" max="12555" width="14.140625" style="45" bestFit="1" customWidth="1"/>
    <col min="12556" max="12556" width="15.7109375" style="45" bestFit="1" customWidth="1"/>
    <col min="12557" max="12800" width="9.140625" style="45"/>
    <col min="12801" max="12801" width="31" style="45" customWidth="1"/>
    <col min="12802" max="12802" width="11.28515625" style="45" bestFit="1" customWidth="1"/>
    <col min="12803" max="12803" width="11.5703125" style="45" customWidth="1"/>
    <col min="12804" max="12804" width="16.140625" style="45" customWidth="1"/>
    <col min="12805" max="12805" width="14.85546875" style="45" bestFit="1" customWidth="1"/>
    <col min="12806" max="12806" width="11.28515625" style="45" customWidth="1"/>
    <col min="12807" max="12807" width="7.140625" style="45" customWidth="1"/>
    <col min="12808" max="12808" width="13.7109375" style="45" customWidth="1"/>
    <col min="12809" max="12809" width="13.42578125" style="45" customWidth="1"/>
    <col min="12810" max="12810" width="7" style="45" bestFit="1" customWidth="1"/>
    <col min="12811" max="12811" width="14.140625" style="45" bestFit="1" customWidth="1"/>
    <col min="12812" max="12812" width="15.7109375" style="45" bestFit="1" customWidth="1"/>
    <col min="12813" max="13056" width="9.140625" style="45"/>
    <col min="13057" max="13057" width="31" style="45" customWidth="1"/>
    <col min="13058" max="13058" width="11.28515625" style="45" bestFit="1" customWidth="1"/>
    <col min="13059" max="13059" width="11.5703125" style="45" customWidth="1"/>
    <col min="13060" max="13060" width="16.140625" style="45" customWidth="1"/>
    <col min="13061" max="13061" width="14.85546875" style="45" bestFit="1" customWidth="1"/>
    <col min="13062" max="13062" width="11.28515625" style="45" customWidth="1"/>
    <col min="13063" max="13063" width="7.140625" style="45" customWidth="1"/>
    <col min="13064" max="13064" width="13.7109375" style="45" customWidth="1"/>
    <col min="13065" max="13065" width="13.42578125" style="45" customWidth="1"/>
    <col min="13066" max="13066" width="7" style="45" bestFit="1" customWidth="1"/>
    <col min="13067" max="13067" width="14.140625" style="45" bestFit="1" customWidth="1"/>
    <col min="13068" max="13068" width="15.7109375" style="45" bestFit="1" customWidth="1"/>
    <col min="13069" max="13312" width="9.140625" style="45"/>
    <col min="13313" max="13313" width="31" style="45" customWidth="1"/>
    <col min="13314" max="13314" width="11.28515625" style="45" bestFit="1" customWidth="1"/>
    <col min="13315" max="13315" width="11.5703125" style="45" customWidth="1"/>
    <col min="13316" max="13316" width="16.140625" style="45" customWidth="1"/>
    <col min="13317" max="13317" width="14.85546875" style="45" bestFit="1" customWidth="1"/>
    <col min="13318" max="13318" width="11.28515625" style="45" customWidth="1"/>
    <col min="13319" max="13319" width="7.140625" style="45" customWidth="1"/>
    <col min="13320" max="13320" width="13.7109375" style="45" customWidth="1"/>
    <col min="13321" max="13321" width="13.42578125" style="45" customWidth="1"/>
    <col min="13322" max="13322" width="7" style="45" bestFit="1" customWidth="1"/>
    <col min="13323" max="13323" width="14.140625" style="45" bestFit="1" customWidth="1"/>
    <col min="13324" max="13324" width="15.7109375" style="45" bestFit="1" customWidth="1"/>
    <col min="13325" max="13568" width="9.140625" style="45"/>
    <col min="13569" max="13569" width="31" style="45" customWidth="1"/>
    <col min="13570" max="13570" width="11.28515625" style="45" bestFit="1" customWidth="1"/>
    <col min="13571" max="13571" width="11.5703125" style="45" customWidth="1"/>
    <col min="13572" max="13572" width="16.140625" style="45" customWidth="1"/>
    <col min="13573" max="13573" width="14.85546875" style="45" bestFit="1" customWidth="1"/>
    <col min="13574" max="13574" width="11.28515625" style="45" customWidth="1"/>
    <col min="13575" max="13575" width="7.140625" style="45" customWidth="1"/>
    <col min="13576" max="13576" width="13.7109375" style="45" customWidth="1"/>
    <col min="13577" max="13577" width="13.42578125" style="45" customWidth="1"/>
    <col min="13578" max="13578" width="7" style="45" bestFit="1" customWidth="1"/>
    <col min="13579" max="13579" width="14.140625" style="45" bestFit="1" customWidth="1"/>
    <col min="13580" max="13580" width="15.7109375" style="45" bestFit="1" customWidth="1"/>
    <col min="13581" max="13824" width="9.140625" style="45"/>
    <col min="13825" max="13825" width="31" style="45" customWidth="1"/>
    <col min="13826" max="13826" width="11.28515625" style="45" bestFit="1" customWidth="1"/>
    <col min="13827" max="13827" width="11.5703125" style="45" customWidth="1"/>
    <col min="13828" max="13828" width="16.140625" style="45" customWidth="1"/>
    <col min="13829" max="13829" width="14.85546875" style="45" bestFit="1" customWidth="1"/>
    <col min="13830" max="13830" width="11.28515625" style="45" customWidth="1"/>
    <col min="13831" max="13831" width="7.140625" style="45" customWidth="1"/>
    <col min="13832" max="13832" width="13.7109375" style="45" customWidth="1"/>
    <col min="13833" max="13833" width="13.42578125" style="45" customWidth="1"/>
    <col min="13834" max="13834" width="7" style="45" bestFit="1" customWidth="1"/>
    <col min="13835" max="13835" width="14.140625" style="45" bestFit="1" customWidth="1"/>
    <col min="13836" max="13836" width="15.7109375" style="45" bestFit="1" customWidth="1"/>
    <col min="13837" max="14080" width="9.140625" style="45"/>
    <col min="14081" max="14081" width="31" style="45" customWidth="1"/>
    <col min="14082" max="14082" width="11.28515625" style="45" bestFit="1" customWidth="1"/>
    <col min="14083" max="14083" width="11.5703125" style="45" customWidth="1"/>
    <col min="14084" max="14084" width="16.140625" style="45" customWidth="1"/>
    <col min="14085" max="14085" width="14.85546875" style="45" bestFit="1" customWidth="1"/>
    <col min="14086" max="14086" width="11.28515625" style="45" customWidth="1"/>
    <col min="14087" max="14087" width="7.140625" style="45" customWidth="1"/>
    <col min="14088" max="14088" width="13.7109375" style="45" customWidth="1"/>
    <col min="14089" max="14089" width="13.42578125" style="45" customWidth="1"/>
    <col min="14090" max="14090" width="7" style="45" bestFit="1" customWidth="1"/>
    <col min="14091" max="14091" width="14.140625" style="45" bestFit="1" customWidth="1"/>
    <col min="14092" max="14092" width="15.7109375" style="45" bestFit="1" customWidth="1"/>
    <col min="14093" max="14336" width="9.140625" style="45"/>
    <col min="14337" max="14337" width="31" style="45" customWidth="1"/>
    <col min="14338" max="14338" width="11.28515625" style="45" bestFit="1" customWidth="1"/>
    <col min="14339" max="14339" width="11.5703125" style="45" customWidth="1"/>
    <col min="14340" max="14340" width="16.140625" style="45" customWidth="1"/>
    <col min="14341" max="14341" width="14.85546875" style="45" bestFit="1" customWidth="1"/>
    <col min="14342" max="14342" width="11.28515625" style="45" customWidth="1"/>
    <col min="14343" max="14343" width="7.140625" style="45" customWidth="1"/>
    <col min="14344" max="14344" width="13.7109375" style="45" customWidth="1"/>
    <col min="14345" max="14345" width="13.42578125" style="45" customWidth="1"/>
    <col min="14346" max="14346" width="7" style="45" bestFit="1" customWidth="1"/>
    <col min="14347" max="14347" width="14.140625" style="45" bestFit="1" customWidth="1"/>
    <col min="14348" max="14348" width="15.7109375" style="45" bestFit="1" customWidth="1"/>
    <col min="14349" max="14592" width="9.140625" style="45"/>
    <col min="14593" max="14593" width="31" style="45" customWidth="1"/>
    <col min="14594" max="14594" width="11.28515625" style="45" bestFit="1" customWidth="1"/>
    <col min="14595" max="14595" width="11.5703125" style="45" customWidth="1"/>
    <col min="14596" max="14596" width="16.140625" style="45" customWidth="1"/>
    <col min="14597" max="14597" width="14.85546875" style="45" bestFit="1" customWidth="1"/>
    <col min="14598" max="14598" width="11.28515625" style="45" customWidth="1"/>
    <col min="14599" max="14599" width="7.140625" style="45" customWidth="1"/>
    <col min="14600" max="14600" width="13.7109375" style="45" customWidth="1"/>
    <col min="14601" max="14601" width="13.42578125" style="45" customWidth="1"/>
    <col min="14602" max="14602" width="7" style="45" bestFit="1" customWidth="1"/>
    <col min="14603" max="14603" width="14.140625" style="45" bestFit="1" customWidth="1"/>
    <col min="14604" max="14604" width="15.7109375" style="45" bestFit="1" customWidth="1"/>
    <col min="14605" max="14848" width="9.140625" style="45"/>
    <col min="14849" max="14849" width="31" style="45" customWidth="1"/>
    <col min="14850" max="14850" width="11.28515625" style="45" bestFit="1" customWidth="1"/>
    <col min="14851" max="14851" width="11.5703125" style="45" customWidth="1"/>
    <col min="14852" max="14852" width="16.140625" style="45" customWidth="1"/>
    <col min="14853" max="14853" width="14.85546875" style="45" bestFit="1" customWidth="1"/>
    <col min="14854" max="14854" width="11.28515625" style="45" customWidth="1"/>
    <col min="14855" max="14855" width="7.140625" style="45" customWidth="1"/>
    <col min="14856" max="14856" width="13.7109375" style="45" customWidth="1"/>
    <col min="14857" max="14857" width="13.42578125" style="45" customWidth="1"/>
    <col min="14858" max="14858" width="7" style="45" bestFit="1" customWidth="1"/>
    <col min="14859" max="14859" width="14.140625" style="45" bestFit="1" customWidth="1"/>
    <col min="14860" max="14860" width="15.7109375" style="45" bestFit="1" customWidth="1"/>
    <col min="14861" max="15104" width="9.140625" style="45"/>
    <col min="15105" max="15105" width="31" style="45" customWidth="1"/>
    <col min="15106" max="15106" width="11.28515625" style="45" bestFit="1" customWidth="1"/>
    <col min="15107" max="15107" width="11.5703125" style="45" customWidth="1"/>
    <col min="15108" max="15108" width="16.140625" style="45" customWidth="1"/>
    <col min="15109" max="15109" width="14.85546875" style="45" bestFit="1" customWidth="1"/>
    <col min="15110" max="15110" width="11.28515625" style="45" customWidth="1"/>
    <col min="15111" max="15111" width="7.140625" style="45" customWidth="1"/>
    <col min="15112" max="15112" width="13.7109375" style="45" customWidth="1"/>
    <col min="15113" max="15113" width="13.42578125" style="45" customWidth="1"/>
    <col min="15114" max="15114" width="7" style="45" bestFit="1" customWidth="1"/>
    <col min="15115" max="15115" width="14.140625" style="45" bestFit="1" customWidth="1"/>
    <col min="15116" max="15116" width="15.7109375" style="45" bestFit="1" customWidth="1"/>
    <col min="15117" max="15360" width="9.140625" style="45"/>
    <col min="15361" max="15361" width="31" style="45" customWidth="1"/>
    <col min="15362" max="15362" width="11.28515625" style="45" bestFit="1" customWidth="1"/>
    <col min="15363" max="15363" width="11.5703125" style="45" customWidth="1"/>
    <col min="15364" max="15364" width="16.140625" style="45" customWidth="1"/>
    <col min="15365" max="15365" width="14.85546875" style="45" bestFit="1" customWidth="1"/>
    <col min="15366" max="15366" width="11.28515625" style="45" customWidth="1"/>
    <col min="15367" max="15367" width="7.140625" style="45" customWidth="1"/>
    <col min="15368" max="15368" width="13.7109375" style="45" customWidth="1"/>
    <col min="15369" max="15369" width="13.42578125" style="45" customWidth="1"/>
    <col min="15370" max="15370" width="7" style="45" bestFit="1" customWidth="1"/>
    <col min="15371" max="15371" width="14.140625" style="45" bestFit="1" customWidth="1"/>
    <col min="15372" max="15372" width="15.7109375" style="45" bestFit="1" customWidth="1"/>
    <col min="15373" max="15616" width="9.140625" style="45"/>
    <col min="15617" max="15617" width="31" style="45" customWidth="1"/>
    <col min="15618" max="15618" width="11.28515625" style="45" bestFit="1" customWidth="1"/>
    <col min="15619" max="15619" width="11.5703125" style="45" customWidth="1"/>
    <col min="15620" max="15620" width="16.140625" style="45" customWidth="1"/>
    <col min="15621" max="15621" width="14.85546875" style="45" bestFit="1" customWidth="1"/>
    <col min="15622" max="15622" width="11.28515625" style="45" customWidth="1"/>
    <col min="15623" max="15623" width="7.140625" style="45" customWidth="1"/>
    <col min="15624" max="15624" width="13.7109375" style="45" customWidth="1"/>
    <col min="15625" max="15625" width="13.42578125" style="45" customWidth="1"/>
    <col min="15626" max="15626" width="7" style="45" bestFit="1" customWidth="1"/>
    <col min="15627" max="15627" width="14.140625" style="45" bestFit="1" customWidth="1"/>
    <col min="15628" max="15628" width="15.7109375" style="45" bestFit="1" customWidth="1"/>
    <col min="15629" max="15872" width="9.140625" style="45"/>
    <col min="15873" max="15873" width="31" style="45" customWidth="1"/>
    <col min="15874" max="15874" width="11.28515625" style="45" bestFit="1" customWidth="1"/>
    <col min="15875" max="15875" width="11.5703125" style="45" customWidth="1"/>
    <col min="15876" max="15876" width="16.140625" style="45" customWidth="1"/>
    <col min="15877" max="15877" width="14.85546875" style="45" bestFit="1" customWidth="1"/>
    <col min="15878" max="15878" width="11.28515625" style="45" customWidth="1"/>
    <col min="15879" max="15879" width="7.140625" style="45" customWidth="1"/>
    <col min="15880" max="15880" width="13.7109375" style="45" customWidth="1"/>
    <col min="15881" max="15881" width="13.42578125" style="45" customWidth="1"/>
    <col min="15882" max="15882" width="7" style="45" bestFit="1" customWidth="1"/>
    <col min="15883" max="15883" width="14.140625" style="45" bestFit="1" customWidth="1"/>
    <col min="15884" max="15884" width="15.7109375" style="45" bestFit="1" customWidth="1"/>
    <col min="15885" max="16128" width="9.140625" style="45"/>
    <col min="16129" max="16129" width="31" style="45" customWidth="1"/>
    <col min="16130" max="16130" width="11.28515625" style="45" bestFit="1" customWidth="1"/>
    <col min="16131" max="16131" width="11.5703125" style="45" customWidth="1"/>
    <col min="16132" max="16132" width="16.140625" style="45" customWidth="1"/>
    <col min="16133" max="16133" width="14.85546875" style="45" bestFit="1" customWidth="1"/>
    <col min="16134" max="16134" width="11.28515625" style="45" customWidth="1"/>
    <col min="16135" max="16135" width="7.140625" style="45" customWidth="1"/>
    <col min="16136" max="16136" width="13.7109375" style="45" customWidth="1"/>
    <col min="16137" max="16137" width="13.42578125" style="45" customWidth="1"/>
    <col min="16138" max="16138" width="7" style="45" bestFit="1" customWidth="1"/>
    <col min="16139" max="16139" width="14.140625" style="45" bestFit="1" customWidth="1"/>
    <col min="16140" max="16140" width="15.7109375" style="45" bestFit="1" customWidth="1"/>
    <col min="16141" max="16384" width="9.140625" style="45"/>
  </cols>
  <sheetData>
    <row r="1" spans="1:11">
      <c r="A1" s="5" t="s">
        <v>0</v>
      </c>
      <c r="B1" s="248"/>
      <c r="C1" s="248"/>
      <c r="D1" s="248"/>
      <c r="E1" s="248"/>
      <c r="F1" s="248"/>
      <c r="G1" s="248"/>
      <c r="H1" s="243"/>
      <c r="I1" s="243"/>
      <c r="J1" s="243"/>
      <c r="K1" s="243"/>
    </row>
    <row r="2" spans="1:11">
      <c r="A2" s="5"/>
      <c r="B2" s="6"/>
      <c r="C2" s="248"/>
      <c r="D2" s="243"/>
      <c r="E2" s="6"/>
      <c r="F2" s="6"/>
      <c r="G2" s="248"/>
      <c r="H2" s="248"/>
      <c r="I2" s="248"/>
      <c r="J2" s="248"/>
      <c r="K2" s="248"/>
    </row>
    <row r="3" spans="1:11">
      <c r="A3" s="248"/>
      <c r="B3" s="248"/>
      <c r="C3" s="237"/>
      <c r="D3" s="237"/>
      <c r="E3" s="224" t="s">
        <v>89</v>
      </c>
      <c r="F3" s="224"/>
      <c r="G3" s="248"/>
      <c r="H3" s="248"/>
      <c r="I3" s="248"/>
      <c r="J3" s="243"/>
      <c r="K3" s="248"/>
    </row>
    <row r="4" spans="1:11">
      <c r="A4" s="233" t="s">
        <v>14</v>
      </c>
      <c r="B4" s="248"/>
      <c r="C4" s="236"/>
      <c r="D4" s="236"/>
      <c r="E4" s="235">
        <v>5.6100000000000004E-3</v>
      </c>
      <c r="F4" s="224"/>
      <c r="G4" s="248"/>
      <c r="H4" s="234" t="s">
        <v>94</v>
      </c>
      <c r="I4" s="243"/>
      <c r="J4" s="243"/>
      <c r="K4" s="248"/>
    </row>
    <row r="5" spans="1:11">
      <c r="A5" s="233" t="s">
        <v>31</v>
      </c>
      <c r="B5" s="248"/>
      <c r="C5" s="236"/>
      <c r="D5" s="236"/>
      <c r="E5" s="235">
        <v>8.7100000000000007E-3</v>
      </c>
      <c r="F5" s="224"/>
      <c r="G5" s="248"/>
      <c r="H5" s="234" t="s">
        <v>6</v>
      </c>
      <c r="I5" s="216"/>
      <c r="J5" s="243"/>
      <c r="K5" s="248"/>
    </row>
    <row r="6" spans="1:11">
      <c r="A6" s="233" t="s">
        <v>12</v>
      </c>
      <c r="B6" s="248"/>
      <c r="C6" s="236"/>
      <c r="D6" s="236"/>
      <c r="E6" s="235">
        <v>-1.5640000000000001E-2</v>
      </c>
      <c r="F6" s="224"/>
      <c r="G6" s="248"/>
      <c r="H6" s="234" t="s">
        <v>8</v>
      </c>
      <c r="I6" s="210" t="s">
        <v>95</v>
      </c>
      <c r="J6" s="248"/>
      <c r="K6" s="243"/>
    </row>
    <row r="7" spans="1:11">
      <c r="A7" s="233" t="s">
        <v>15</v>
      </c>
      <c r="B7" s="248"/>
      <c r="C7" s="240"/>
      <c r="D7" s="240"/>
      <c r="E7" s="235">
        <v>38</v>
      </c>
      <c r="F7" s="224"/>
      <c r="G7" s="248"/>
      <c r="H7" s="233" t="s">
        <v>11</v>
      </c>
      <c r="I7" s="288">
        <v>259</v>
      </c>
      <c r="J7" s="248"/>
      <c r="K7" s="204"/>
    </row>
    <row r="8" spans="1:11">
      <c r="A8" s="233" t="s">
        <v>79</v>
      </c>
      <c r="B8" s="248" t="s">
        <v>80</v>
      </c>
      <c r="C8" s="238"/>
      <c r="D8" s="238"/>
      <c r="E8" s="235">
        <v>0.5494</v>
      </c>
      <c r="F8" s="224"/>
      <c r="G8" s="248"/>
      <c r="H8" s="233" t="s">
        <v>13</v>
      </c>
      <c r="I8" s="209">
        <v>1</v>
      </c>
      <c r="J8" s="248"/>
      <c r="K8" s="204"/>
    </row>
    <row r="9" spans="1:11">
      <c r="A9" s="233"/>
      <c r="B9" s="248" t="s">
        <v>81</v>
      </c>
      <c r="C9" s="238"/>
      <c r="D9" s="238"/>
      <c r="E9" s="235">
        <v>0.3039</v>
      </c>
      <c r="F9" s="224"/>
      <c r="G9" s="248"/>
      <c r="H9" s="248"/>
      <c r="I9" s="283"/>
      <c r="J9" s="248"/>
      <c r="K9" s="204"/>
    </row>
    <row r="10" spans="1:11">
      <c r="A10" s="233" t="s">
        <v>17</v>
      </c>
      <c r="B10" s="248"/>
      <c r="C10" s="236"/>
      <c r="D10" s="236"/>
      <c r="E10" s="235">
        <v>4.3400000000000001E-3</v>
      </c>
      <c r="F10" s="224"/>
      <c r="G10" s="248"/>
      <c r="H10" s="234"/>
      <c r="I10" s="209"/>
      <c r="J10" s="248"/>
      <c r="K10" s="243"/>
    </row>
    <row r="11" spans="1:11">
      <c r="A11" s="233" t="s">
        <v>19</v>
      </c>
      <c r="B11" s="248"/>
      <c r="C11" s="236"/>
      <c r="D11" s="236"/>
      <c r="E11" s="235">
        <v>1.55E-2</v>
      </c>
      <c r="F11" s="224"/>
      <c r="G11" s="248"/>
      <c r="H11" s="7"/>
      <c r="I11" s="283"/>
      <c r="J11" s="243"/>
      <c r="K11" s="243"/>
    </row>
    <row r="12" spans="1:11">
      <c r="A12" s="233" t="s">
        <v>20</v>
      </c>
      <c r="B12" s="248"/>
      <c r="C12" s="236"/>
      <c r="D12" s="236"/>
      <c r="E12" s="235">
        <v>-1.9210000000000001E-2</v>
      </c>
      <c r="F12" s="235"/>
      <c r="G12" s="248"/>
      <c r="H12" s="248"/>
      <c r="I12" s="248"/>
      <c r="J12" s="248"/>
      <c r="K12" s="243"/>
    </row>
    <row r="13" spans="1:11">
      <c r="A13" s="241" t="s">
        <v>83</v>
      </c>
      <c r="B13" s="248"/>
      <c r="C13" s="237"/>
      <c r="D13" s="236"/>
      <c r="E13" s="235">
        <v>0.30238999999999999</v>
      </c>
      <c r="F13" s="224"/>
      <c r="G13" s="248"/>
      <c r="H13" s="248"/>
      <c r="I13" s="248"/>
      <c r="J13" s="248"/>
      <c r="K13" s="243"/>
    </row>
    <row r="14" spans="1:11">
      <c r="A14" s="233" t="s">
        <v>82</v>
      </c>
      <c r="B14" s="248"/>
      <c r="C14" s="236"/>
      <c r="D14" s="236"/>
      <c r="E14" s="235">
        <v>-3.4660000000000003E-2</v>
      </c>
      <c r="F14" s="235"/>
      <c r="G14" s="248"/>
      <c r="H14" s="248"/>
      <c r="I14" s="248"/>
      <c r="J14" s="248"/>
      <c r="K14" s="248"/>
    </row>
    <row r="15" spans="1:11">
      <c r="A15" s="241" t="s">
        <v>18</v>
      </c>
      <c r="B15" s="248"/>
      <c r="C15" s="248"/>
      <c r="D15" s="236"/>
      <c r="E15" s="235">
        <v>1.298E-2</v>
      </c>
      <c r="F15" s="235"/>
      <c r="G15" s="248"/>
      <c r="H15" s="248"/>
      <c r="I15" s="248"/>
      <c r="J15" s="248"/>
      <c r="K15" s="248"/>
    </row>
    <row r="16" spans="1:11" s="232" customFormat="1">
      <c r="A16" s="233" t="s">
        <v>84</v>
      </c>
      <c r="B16" s="248"/>
      <c r="C16" s="236"/>
      <c r="D16" s="236"/>
      <c r="E16" s="235">
        <v>0</v>
      </c>
      <c r="F16" s="235"/>
      <c r="G16" s="248"/>
      <c r="H16" s="248"/>
      <c r="I16" s="248"/>
      <c r="J16" s="248"/>
      <c r="K16" s="248"/>
    </row>
    <row r="17" spans="1:13">
      <c r="A17" s="248"/>
      <c r="B17" s="248"/>
      <c r="C17" s="237"/>
      <c r="D17" s="237"/>
      <c r="E17" s="235"/>
      <c r="F17" s="224"/>
      <c r="G17" s="248"/>
      <c r="H17" s="248"/>
      <c r="I17" s="248"/>
      <c r="J17" s="248"/>
      <c r="K17" s="248"/>
      <c r="L17" s="248"/>
      <c r="M17" s="248"/>
    </row>
    <row r="18" spans="1:13">
      <c r="A18" s="233" t="s">
        <v>21</v>
      </c>
      <c r="B18" s="248"/>
      <c r="C18" s="236"/>
      <c r="D18" s="239"/>
      <c r="E18" s="235">
        <v>0.98760999999999999</v>
      </c>
      <c r="F18" s="235"/>
      <c r="G18" s="248"/>
      <c r="H18" s="248"/>
      <c r="I18" s="248"/>
      <c r="J18" s="248"/>
      <c r="K18" s="248"/>
      <c r="L18" s="248"/>
      <c r="M18" s="248"/>
    </row>
    <row r="19" spans="1:13">
      <c r="A19" s="233" t="s">
        <v>22</v>
      </c>
      <c r="B19" s="248"/>
      <c r="C19" s="236"/>
      <c r="D19" s="239"/>
      <c r="E19" s="235">
        <v>0.98760999999999999</v>
      </c>
      <c r="F19" s="235"/>
      <c r="G19" s="248"/>
      <c r="H19" s="248"/>
      <c r="I19" s="248"/>
      <c r="J19" s="248"/>
      <c r="K19" s="248"/>
      <c r="L19" s="248"/>
      <c r="M19" s="248"/>
    </row>
    <row r="20" spans="1:13">
      <c r="A20" s="233" t="s">
        <v>23</v>
      </c>
      <c r="B20" s="248"/>
      <c r="C20" s="236"/>
      <c r="D20" s="239"/>
      <c r="E20" s="235">
        <v>0</v>
      </c>
      <c r="F20" s="235"/>
      <c r="G20" s="248"/>
      <c r="H20" s="248"/>
      <c r="I20" s="248"/>
      <c r="J20" s="248"/>
      <c r="K20" s="248"/>
      <c r="L20" s="248"/>
      <c r="M20" s="248"/>
    </row>
    <row r="21" spans="1:13">
      <c r="A21" s="248"/>
      <c r="B21" s="248"/>
      <c r="C21" s="237"/>
      <c r="D21" s="224"/>
      <c r="E21" s="224"/>
      <c r="F21" s="224"/>
      <c r="G21" s="248"/>
      <c r="H21" s="248"/>
      <c r="I21" s="248"/>
      <c r="J21" s="248"/>
      <c r="K21" s="248"/>
      <c r="L21" s="248"/>
      <c r="M21" s="248"/>
    </row>
    <row r="22" spans="1:13">
      <c r="A22" s="28" t="s">
        <v>85</v>
      </c>
      <c r="B22" s="261"/>
      <c r="C22" s="29" t="s">
        <v>25</v>
      </c>
      <c r="D22" s="29" t="s">
        <v>26</v>
      </c>
      <c r="E22" s="29" t="s">
        <v>27</v>
      </c>
      <c r="F22" s="237"/>
      <c r="G22" s="243"/>
      <c r="H22" s="30" t="s">
        <v>28</v>
      </c>
      <c r="I22" s="271"/>
      <c r="J22" s="29" t="s">
        <v>25</v>
      </c>
      <c r="K22" s="29" t="s">
        <v>26</v>
      </c>
      <c r="L22" s="29" t="s">
        <v>27</v>
      </c>
      <c r="M22" s="248"/>
    </row>
    <row r="23" spans="1:13">
      <c r="A23" s="261"/>
      <c r="B23" s="261"/>
      <c r="C23" s="31"/>
      <c r="D23" s="32"/>
      <c r="E23" s="33"/>
      <c r="F23" s="34"/>
      <c r="G23" s="243"/>
      <c r="H23" s="261"/>
      <c r="I23" s="261"/>
      <c r="J23" s="31"/>
      <c r="K23" s="31"/>
      <c r="L23" s="33"/>
      <c r="M23" s="248"/>
    </row>
    <row r="24" spans="1:13">
      <c r="A24" s="271" t="s">
        <v>15</v>
      </c>
      <c r="B24" s="35">
        <f>+I8</f>
        <v>1</v>
      </c>
      <c r="C24" s="264">
        <f>I8*2</f>
        <v>2</v>
      </c>
      <c r="D24" s="244">
        <f>+E7</f>
        <v>38</v>
      </c>
      <c r="E24" s="46">
        <f>ROUND(TRUNC(B24*D24,6),2)</f>
        <v>38</v>
      </c>
      <c r="F24" s="44"/>
      <c r="G24" s="243"/>
      <c r="H24" s="271" t="s">
        <v>96</v>
      </c>
      <c r="I24" s="261"/>
      <c r="J24" s="262">
        <f>I7</f>
        <v>259</v>
      </c>
      <c r="K24" s="263">
        <f>E13</f>
        <v>0.30238999999999999</v>
      </c>
      <c r="L24" s="46">
        <f>ROUND(TRUNC(J24*K24,6),2)</f>
        <v>78.319999999999993</v>
      </c>
      <c r="M24" s="138"/>
    </row>
    <row r="25" spans="1:13">
      <c r="A25" s="271"/>
      <c r="B25" s="35"/>
      <c r="C25" s="264"/>
      <c r="D25" s="244"/>
      <c r="E25" s="46"/>
      <c r="F25" s="44"/>
      <c r="G25" s="243"/>
      <c r="H25" s="271"/>
      <c r="I25" s="261"/>
      <c r="J25" s="262"/>
      <c r="K25" s="263"/>
      <c r="L25" s="46"/>
      <c r="M25" s="138"/>
    </row>
    <row r="26" spans="1:13">
      <c r="A26" s="272" t="s">
        <v>92</v>
      </c>
      <c r="B26" s="261" t="s">
        <v>80</v>
      </c>
      <c r="C26" s="264">
        <f>IF($A$27&gt;($I$8*2), IF($A$27&gt;=$I$8*100, $I$8*98,$A$27-($I$8*2)),0)</f>
        <v>98</v>
      </c>
      <c r="D26" s="244">
        <f>E8</f>
        <v>0.5494</v>
      </c>
      <c r="E26" s="44">
        <f>ROUND(TRUNC(C26*D26,6),2)</f>
        <v>53.84</v>
      </c>
      <c r="F26" s="44"/>
      <c r="G26" s="243"/>
      <c r="H26" s="271"/>
      <c r="I26" s="261"/>
      <c r="J26" s="262"/>
      <c r="K26" s="263"/>
      <c r="L26" s="46"/>
      <c r="M26" s="138"/>
    </row>
    <row r="27" spans="1:13">
      <c r="A27" s="279">
        <f>$I$7/$I$8*$I$8</f>
        <v>259</v>
      </c>
      <c r="B27" s="261" t="s">
        <v>81</v>
      </c>
      <c r="C27" s="264">
        <f>IF($A$27&gt;($I$8*100), IF($A$27&gt;=$I$8*5000, $I$8*4900,$A$27-($I$8*100)),0)</f>
        <v>159</v>
      </c>
      <c r="D27" s="244">
        <f>E9</f>
        <v>0.3039</v>
      </c>
      <c r="E27" s="44">
        <f>ROUND(TRUNC(C27*D27,6),2)</f>
        <v>48.32</v>
      </c>
      <c r="F27" s="44"/>
      <c r="G27" s="243"/>
      <c r="H27" s="271"/>
      <c r="I27" s="261"/>
      <c r="J27" s="262"/>
      <c r="K27" s="263"/>
      <c r="L27" s="46"/>
      <c r="M27" s="138"/>
    </row>
    <row r="28" spans="1:13">
      <c r="A28" s="261"/>
      <c r="B28" s="261" t="s">
        <v>86</v>
      </c>
      <c r="C28" s="262">
        <f>C24+C26+C27</f>
        <v>259</v>
      </c>
      <c r="D28" s="244"/>
      <c r="E28" s="46"/>
      <c r="F28" s="46">
        <f>SUM(E26:E27)</f>
        <v>102.16</v>
      </c>
      <c r="G28" s="243"/>
      <c r="H28" s="271"/>
      <c r="I28" s="261"/>
      <c r="J28" s="262"/>
      <c r="K28" s="263"/>
      <c r="L28" s="46"/>
      <c r="M28" s="138"/>
    </row>
    <row r="29" spans="1:13">
      <c r="A29" s="271"/>
      <c r="B29" s="35"/>
      <c r="C29" s="264"/>
      <c r="D29" s="244"/>
      <c r="E29" s="46"/>
      <c r="F29" s="44"/>
      <c r="G29" s="243"/>
      <c r="H29" s="271"/>
      <c r="I29" s="261"/>
      <c r="J29" s="262"/>
      <c r="K29" s="263"/>
      <c r="L29" s="46"/>
      <c r="M29" s="138"/>
    </row>
    <row r="30" spans="1:13">
      <c r="A30" s="272" t="s">
        <v>17</v>
      </c>
      <c r="B30" s="261"/>
      <c r="C30" s="262">
        <f>I7</f>
        <v>259</v>
      </c>
      <c r="D30" s="244">
        <f>E10</f>
        <v>4.3400000000000001E-3</v>
      </c>
      <c r="E30" s="46">
        <f>ROUND(TRUNC(C30*D30,6),2)</f>
        <v>1.1200000000000001</v>
      </c>
      <c r="F30" s="44"/>
      <c r="G30" s="243"/>
      <c r="H30" s="271"/>
      <c r="I30" s="261"/>
      <c r="J30" s="262"/>
      <c r="K30" s="263"/>
      <c r="L30" s="46"/>
      <c r="M30" s="138"/>
    </row>
    <row r="31" spans="1:13">
      <c r="A31" s="271"/>
      <c r="B31" s="35"/>
      <c r="C31" s="264"/>
      <c r="D31" s="244"/>
      <c r="E31" s="46"/>
      <c r="F31" s="44"/>
      <c r="G31" s="243"/>
      <c r="H31" s="271"/>
      <c r="I31" s="261"/>
      <c r="J31" s="262"/>
      <c r="K31" s="263"/>
      <c r="L31" s="46"/>
      <c r="M31" s="138"/>
    </row>
    <row r="32" spans="1:13">
      <c r="A32" s="245" t="s">
        <v>19</v>
      </c>
      <c r="B32" s="261"/>
      <c r="C32" s="262">
        <f>I7</f>
        <v>259</v>
      </c>
      <c r="D32" s="244">
        <f>E11</f>
        <v>1.55E-2</v>
      </c>
      <c r="E32" s="46">
        <f>ROUND(TRUNC(C32*D32,6),2)</f>
        <v>4.01</v>
      </c>
      <c r="F32" s="44"/>
      <c r="G32" s="243"/>
      <c r="H32" s="271"/>
      <c r="I32" s="261"/>
      <c r="J32" s="262"/>
      <c r="K32" s="263"/>
      <c r="L32" s="46"/>
      <c r="M32" s="138"/>
    </row>
    <row r="33" spans="1:13">
      <c r="A33" s="245"/>
      <c r="B33" s="261"/>
      <c r="C33" s="262"/>
      <c r="D33" s="244"/>
      <c r="E33" s="46"/>
      <c r="F33" s="44"/>
      <c r="G33" s="243"/>
      <c r="H33" s="271"/>
      <c r="I33" s="261"/>
      <c r="J33" s="262"/>
      <c r="K33" s="263"/>
      <c r="L33" s="46"/>
      <c r="M33" s="138"/>
    </row>
    <row r="34" spans="1:13">
      <c r="A34" s="273" t="s">
        <v>20</v>
      </c>
      <c r="B34" s="261"/>
      <c r="C34" s="262">
        <f>I7</f>
        <v>259</v>
      </c>
      <c r="D34" s="244">
        <f>E12</f>
        <v>-1.9210000000000001E-2</v>
      </c>
      <c r="E34" s="46">
        <f>ROUND(TRUNC(C34*D34,6),2)</f>
        <v>-4.9800000000000004</v>
      </c>
      <c r="F34" s="44"/>
      <c r="G34" s="243"/>
      <c r="H34" s="271"/>
      <c r="I34" s="261"/>
      <c r="J34" s="262"/>
      <c r="K34" s="263"/>
      <c r="L34" s="46"/>
      <c r="M34" s="138"/>
    </row>
    <row r="35" spans="1:13">
      <c r="A35" s="245"/>
      <c r="B35" s="261"/>
      <c r="C35" s="262"/>
      <c r="D35" s="244"/>
      <c r="E35" s="46"/>
      <c r="F35" s="44"/>
      <c r="G35" s="243"/>
      <c r="H35" s="271"/>
      <c r="I35" s="261"/>
      <c r="J35" s="262"/>
      <c r="K35" s="263"/>
      <c r="L35" s="46"/>
      <c r="M35" s="138"/>
    </row>
    <row r="36" spans="1:13">
      <c r="A36" s="274" t="s">
        <v>14</v>
      </c>
      <c r="B36" s="261"/>
      <c r="C36" s="262">
        <f>I7</f>
        <v>259</v>
      </c>
      <c r="D36" s="244">
        <f>E4</f>
        <v>5.6100000000000004E-3</v>
      </c>
      <c r="E36" s="46">
        <f>ROUND(TRUNC(C36*D36,6),2)</f>
        <v>1.45</v>
      </c>
      <c r="F36" s="44"/>
      <c r="G36" s="243"/>
      <c r="H36" s="271"/>
      <c r="I36" s="261"/>
      <c r="J36" s="262"/>
      <c r="K36" s="263"/>
      <c r="L36" s="46"/>
      <c r="M36" s="138"/>
    </row>
    <row r="37" spans="1:13">
      <c r="A37" s="272"/>
      <c r="B37" s="261"/>
      <c r="C37" s="262"/>
      <c r="D37" s="244"/>
      <c r="E37" s="46"/>
      <c r="F37" s="44"/>
      <c r="G37" s="243"/>
      <c r="H37" s="271"/>
      <c r="I37" s="261"/>
      <c r="J37" s="262"/>
      <c r="K37" s="263"/>
      <c r="L37" s="46"/>
      <c r="M37" s="138"/>
    </row>
    <row r="38" spans="1:13">
      <c r="A38" s="272" t="s">
        <v>31</v>
      </c>
      <c r="B38" s="261"/>
      <c r="C38" s="262">
        <f>I7</f>
        <v>259</v>
      </c>
      <c r="D38" s="244">
        <f>E5</f>
        <v>8.7100000000000007E-3</v>
      </c>
      <c r="E38" s="46">
        <f>ROUND(TRUNC(C38*D38,6),2)</f>
        <v>2.2599999999999998</v>
      </c>
      <c r="F38" s="44"/>
      <c r="G38" s="243"/>
      <c r="H38" s="271"/>
      <c r="I38" s="261"/>
      <c r="J38" s="262"/>
      <c r="K38" s="263"/>
      <c r="L38" s="46"/>
      <c r="M38" s="138"/>
    </row>
    <row r="39" spans="1:13">
      <c r="A39" s="261"/>
      <c r="B39" s="261"/>
      <c r="C39" s="262"/>
      <c r="D39" s="244"/>
      <c r="E39" s="46"/>
      <c r="F39" s="44"/>
      <c r="G39" s="243"/>
      <c r="H39" s="271"/>
      <c r="I39" s="261"/>
      <c r="J39" s="262"/>
      <c r="K39" s="263"/>
      <c r="L39" s="46"/>
      <c r="M39" s="138"/>
    </row>
    <row r="40" spans="1:13">
      <c r="A40" s="274" t="s">
        <v>12</v>
      </c>
      <c r="B40" s="261"/>
      <c r="C40" s="262">
        <f>I7</f>
        <v>259</v>
      </c>
      <c r="D40" s="244">
        <f>E6</f>
        <v>-1.5640000000000001E-2</v>
      </c>
      <c r="E40" s="46">
        <f>ROUND(TRUNC(C40*D40,6),2)</f>
        <v>-4.05</v>
      </c>
      <c r="F40" s="44"/>
      <c r="G40" s="243"/>
      <c r="H40" s="271"/>
      <c r="I40" s="261"/>
      <c r="J40" s="262"/>
      <c r="K40" s="263"/>
      <c r="L40" s="46"/>
      <c r="M40" s="138"/>
    </row>
    <row r="41" spans="1:13">
      <c r="A41" s="245"/>
      <c r="B41" s="261"/>
      <c r="C41" s="262"/>
      <c r="D41" s="244"/>
      <c r="E41" s="46"/>
      <c r="F41" s="44"/>
      <c r="G41" s="243"/>
      <c r="H41" s="271"/>
      <c r="I41" s="261"/>
      <c r="J41" s="262"/>
      <c r="K41" s="263"/>
      <c r="L41" s="46"/>
      <c r="M41" s="138"/>
    </row>
    <row r="42" spans="1:13" s="242" customFormat="1">
      <c r="A42" s="245" t="s">
        <v>18</v>
      </c>
      <c r="B42" s="261"/>
      <c r="C42" s="262">
        <f>I7</f>
        <v>259</v>
      </c>
      <c r="D42" s="244">
        <f>E15</f>
        <v>1.298E-2</v>
      </c>
      <c r="E42" s="46">
        <f>ROUND(TRUNC(C42*D42,6),2)</f>
        <v>3.36</v>
      </c>
      <c r="F42" s="44"/>
      <c r="G42" s="243"/>
      <c r="H42" s="271"/>
      <c r="I42" s="261"/>
      <c r="J42" s="262"/>
      <c r="K42" s="263"/>
      <c r="L42" s="46"/>
      <c r="M42" s="138"/>
    </row>
    <row r="43" spans="1:13">
      <c r="A43" s="271"/>
      <c r="B43" s="261"/>
      <c r="C43" s="35"/>
      <c r="D43" s="244"/>
      <c r="E43" s="46"/>
      <c r="F43" s="44"/>
      <c r="G43" s="243"/>
      <c r="H43" s="261"/>
      <c r="I43" s="261"/>
      <c r="J43" s="262"/>
      <c r="K43" s="244"/>
      <c r="L43" s="139"/>
      <c r="M43" s="138"/>
    </row>
    <row r="44" spans="1:13" s="2" customFormat="1">
      <c r="A44" s="272" t="s">
        <v>87</v>
      </c>
      <c r="B44" s="261"/>
      <c r="C44" s="262">
        <f>I7</f>
        <v>259</v>
      </c>
      <c r="D44" s="244">
        <f>E16</f>
        <v>0</v>
      </c>
      <c r="E44" s="46">
        <f>ROUND(TRUNC(C44*D44,6),2)</f>
        <v>0</v>
      </c>
      <c r="F44" s="137"/>
      <c r="G44" s="237"/>
      <c r="H44" s="271"/>
      <c r="I44" s="271"/>
      <c r="J44" s="262"/>
      <c r="K44" s="244"/>
      <c r="L44" s="139"/>
      <c r="M44" s="140"/>
    </row>
    <row r="45" spans="1:13">
      <c r="A45" s="261"/>
      <c r="B45" s="261"/>
      <c r="C45" s="261"/>
      <c r="D45" s="244"/>
      <c r="E45" s="46"/>
      <c r="F45" s="44"/>
      <c r="G45" s="243"/>
      <c r="H45" s="39"/>
      <c r="I45" s="39"/>
      <c r="J45" s="262"/>
      <c r="K45" s="244"/>
      <c r="L45" s="139"/>
      <c r="M45" s="138"/>
    </row>
    <row r="46" spans="1:13">
      <c r="A46" s="259" t="s">
        <v>32</v>
      </c>
      <c r="B46" s="261"/>
      <c r="C46" s="41"/>
      <c r="D46" s="41"/>
      <c r="E46" s="46">
        <f>SUM(E24:E45)</f>
        <v>143.32999999999998</v>
      </c>
      <c r="F46" s="36"/>
      <c r="G46" s="243"/>
      <c r="H46" s="259" t="s">
        <v>33</v>
      </c>
      <c r="I46" s="261"/>
      <c r="J46" s="264"/>
      <c r="K46" s="265"/>
      <c r="L46" s="46">
        <f>SUM(L24:L45)</f>
        <v>78.319999999999993</v>
      </c>
      <c r="M46" s="138"/>
    </row>
    <row r="47" spans="1:13">
      <c r="A47" s="261" t="s">
        <v>22</v>
      </c>
      <c r="B47" s="261"/>
      <c r="C47" s="41"/>
      <c r="D47" s="41"/>
      <c r="E47" s="42">
        <f>E19</f>
        <v>0.98760999999999999</v>
      </c>
      <c r="F47" s="36"/>
      <c r="G47" s="243"/>
      <c r="H47" s="261" t="s">
        <v>21</v>
      </c>
      <c r="I47" s="261"/>
      <c r="J47" s="264"/>
      <c r="K47" s="264"/>
      <c r="L47" s="266">
        <f>E18</f>
        <v>0.98760999999999999</v>
      </c>
      <c r="M47" s="248"/>
    </row>
    <row r="48" spans="1:13">
      <c r="A48" s="261"/>
      <c r="B48" s="261"/>
      <c r="C48" s="41"/>
      <c r="D48" s="41"/>
      <c r="E48" s="275">
        <f>ROUND(TRUNC(E46/E47,6),2)</f>
        <v>145.13</v>
      </c>
      <c r="F48" s="36"/>
      <c r="G48" s="243"/>
      <c r="H48" s="261"/>
      <c r="I48" s="261"/>
      <c r="J48" s="264"/>
      <c r="K48" s="264"/>
      <c r="L48" s="267">
        <f>ROUND(TRUNC(L46/L47,6),2)</f>
        <v>79.3</v>
      </c>
      <c r="M48" s="248"/>
    </row>
    <row r="49" spans="1:14">
      <c r="A49" s="248"/>
      <c r="B49" s="248"/>
      <c r="C49" s="224"/>
      <c r="D49" s="224"/>
      <c r="E49" s="224"/>
      <c r="F49" s="224"/>
      <c r="G49" s="248"/>
      <c r="H49" s="248"/>
      <c r="I49" s="248"/>
      <c r="J49" s="248"/>
      <c r="K49" s="248"/>
      <c r="L49" s="248"/>
      <c r="M49" s="248"/>
      <c r="N49" s="248"/>
    </row>
    <row r="50" spans="1:14" s="208" customFormat="1" ht="15.75">
      <c r="A50" s="268" t="s">
        <v>34</v>
      </c>
      <c r="B50" s="268"/>
      <c r="C50" s="250"/>
      <c r="D50" s="250"/>
      <c r="E50" s="269">
        <f>E48+L48</f>
        <v>224.43</v>
      </c>
      <c r="F50" s="269"/>
      <c r="G50" s="268"/>
      <c r="H50" s="268"/>
      <c r="I50" s="260"/>
      <c r="J50" s="215"/>
      <c r="K50" s="215"/>
    </row>
    <row r="51" spans="1:14" s="208" customFormat="1" ht="15.75">
      <c r="A51" s="268" t="s">
        <v>35</v>
      </c>
      <c r="B51" s="268"/>
      <c r="C51" s="250"/>
      <c r="D51" s="250"/>
      <c r="E51" s="269">
        <f>ROUND(TRUNC(E50*E20,6),2)</f>
        <v>0</v>
      </c>
      <c r="F51" s="269"/>
      <c r="G51" s="268"/>
      <c r="H51" s="268"/>
      <c r="I51" s="268"/>
    </row>
    <row r="52" spans="1:14" s="208" customFormat="1" ht="15.75">
      <c r="A52" s="268" t="s">
        <v>36</v>
      </c>
      <c r="B52" s="268"/>
      <c r="C52" s="268"/>
      <c r="D52" s="268"/>
      <c r="E52" s="269">
        <f>E50+E51</f>
        <v>224.43</v>
      </c>
      <c r="F52" s="269"/>
      <c r="G52" s="268"/>
      <c r="H52" s="268"/>
      <c r="I52" s="268"/>
    </row>
    <row r="53" spans="1:14">
      <c r="A53" s="248"/>
      <c r="B53" s="248"/>
      <c r="C53" s="224"/>
      <c r="D53" s="224"/>
      <c r="E53" s="224"/>
      <c r="F53" s="224"/>
      <c r="G53" s="248"/>
      <c r="H53" s="248"/>
      <c r="I53" s="248"/>
      <c r="J53" s="248"/>
      <c r="K53" s="248"/>
      <c r="L53" s="248"/>
      <c r="M53" s="248"/>
      <c r="N53" s="248"/>
    </row>
    <row r="54" spans="1:14" ht="15.75">
      <c r="A54" s="268" t="s">
        <v>37</v>
      </c>
      <c r="B54" s="248"/>
      <c r="C54" s="248"/>
      <c r="D54" s="25"/>
      <c r="E54" s="269">
        <v>224.45</v>
      </c>
      <c r="F54" s="249"/>
      <c r="G54" s="248"/>
      <c r="H54" s="248"/>
      <c r="I54" s="248"/>
      <c r="J54" s="248"/>
      <c r="K54" s="248"/>
      <c r="L54" s="248"/>
      <c r="M54" s="248"/>
      <c r="N54" s="248"/>
    </row>
    <row r="55" spans="1:14" ht="15.75">
      <c r="A55" s="268" t="s">
        <v>38</v>
      </c>
      <c r="B55" s="248"/>
      <c r="C55" s="249"/>
      <c r="D55" s="249"/>
      <c r="E55" s="270">
        <f>E54-E52</f>
        <v>1.999999999998181E-2</v>
      </c>
      <c r="F55" s="249"/>
      <c r="G55" s="248"/>
      <c r="H55" s="248"/>
      <c r="I55" s="248"/>
      <c r="J55" s="248"/>
      <c r="K55" s="248"/>
      <c r="L55" s="248"/>
      <c r="M55" s="248"/>
      <c r="N55" s="248"/>
    </row>
    <row r="56" spans="1:14" s="4" customFormat="1" ht="18">
      <c r="A56" s="289" t="s">
        <v>97</v>
      </c>
      <c r="B56" s="251"/>
      <c r="C56" s="252"/>
      <c r="D56" s="251"/>
      <c r="E56" s="258"/>
      <c r="F56" s="258"/>
      <c r="G56" s="251"/>
      <c r="H56" s="251"/>
      <c r="I56" s="251"/>
      <c r="J56" s="251"/>
      <c r="K56" s="251"/>
      <c r="L56" s="251"/>
      <c r="M56" s="251"/>
      <c r="N56" s="251"/>
    </row>
    <row r="57" spans="1:14" s="246" customFormat="1" ht="15.75">
      <c r="A57" s="256"/>
      <c r="B57" s="256"/>
      <c r="C57" s="256"/>
      <c r="D57" s="256"/>
      <c r="E57" s="257"/>
      <c r="F57" s="256"/>
      <c r="G57" s="256"/>
      <c r="H57" s="256"/>
      <c r="I57" s="256"/>
      <c r="J57" s="256"/>
      <c r="K57" s="256"/>
      <c r="L57" s="256"/>
      <c r="M57" s="256"/>
      <c r="N57" s="256"/>
    </row>
    <row r="58" spans="1:14" ht="15.75">
      <c r="A58" s="251"/>
      <c r="B58" s="248"/>
      <c r="C58" s="249"/>
      <c r="D58" s="249"/>
      <c r="E58" s="253"/>
      <c r="F58" s="248"/>
      <c r="G58" s="248"/>
      <c r="H58" s="248"/>
      <c r="I58" s="248"/>
      <c r="J58" s="248"/>
      <c r="K58" s="248"/>
      <c r="L58" s="248"/>
      <c r="M58" s="248"/>
      <c r="N58" s="248"/>
    </row>
    <row r="59" spans="1:14" ht="18">
      <c r="A59" s="255" t="s">
        <v>39</v>
      </c>
      <c r="B59" s="251"/>
      <c r="C59" s="252"/>
      <c r="D59" s="252"/>
      <c r="E59" s="254"/>
      <c r="F59" s="251"/>
      <c r="G59" s="251"/>
      <c r="H59" s="251"/>
      <c r="I59" s="251"/>
      <c r="J59" s="251"/>
      <c r="K59" s="251"/>
      <c r="L59" s="251"/>
      <c r="M59" s="251"/>
      <c r="N59" s="251"/>
    </row>
    <row r="60" spans="1:14" s="248" customFormat="1" ht="18">
      <c r="A60" s="255"/>
      <c r="B60" s="251"/>
      <c r="C60" s="252"/>
      <c r="D60" s="252"/>
      <c r="E60" s="254"/>
      <c r="F60" s="251"/>
      <c r="G60" s="251"/>
      <c r="H60" s="251"/>
      <c r="I60" s="251"/>
      <c r="J60" s="251"/>
      <c r="K60" s="251"/>
      <c r="L60" s="251"/>
      <c r="M60" s="251"/>
      <c r="N60" s="251"/>
    </row>
    <row r="61" spans="1:14">
      <c r="A61" s="28" t="s">
        <v>85</v>
      </c>
      <c r="B61" s="261"/>
      <c r="C61" s="29" t="s">
        <v>25</v>
      </c>
      <c r="D61" s="29" t="s">
        <v>26</v>
      </c>
      <c r="E61" s="29" t="s">
        <v>27</v>
      </c>
      <c r="F61" s="237"/>
      <c r="G61" s="243"/>
      <c r="H61" s="30" t="s">
        <v>28</v>
      </c>
      <c r="I61" s="271"/>
      <c r="J61" s="29" t="s">
        <v>25</v>
      </c>
      <c r="K61" s="29" t="s">
        <v>26</v>
      </c>
      <c r="L61" s="29" t="s">
        <v>27</v>
      </c>
      <c r="M61" s="248"/>
      <c r="N61" s="248"/>
    </row>
    <row r="62" spans="1:14">
      <c r="A62" s="261"/>
      <c r="B62" s="261"/>
      <c r="C62" s="31"/>
      <c r="D62" s="32"/>
      <c r="E62" s="33"/>
      <c r="F62" s="34"/>
      <c r="G62" s="243"/>
      <c r="H62" s="261"/>
      <c r="I62" s="261"/>
      <c r="J62" s="31"/>
      <c r="K62" s="31"/>
      <c r="L62" s="33"/>
      <c r="M62" s="248"/>
      <c r="N62" s="248"/>
    </row>
    <row r="63" spans="1:14">
      <c r="A63" s="271" t="s">
        <v>15</v>
      </c>
      <c r="B63" s="35">
        <f>+I8</f>
        <v>1</v>
      </c>
      <c r="C63" s="264">
        <f>I8*2</f>
        <v>2</v>
      </c>
      <c r="D63" s="244">
        <f>+E7</f>
        <v>38</v>
      </c>
      <c r="E63" s="46">
        <f>ROUND(TRUNC(B63*D63,6),2)</f>
        <v>38</v>
      </c>
      <c r="F63" s="44"/>
      <c r="G63" s="243"/>
      <c r="H63" s="271" t="s">
        <v>82</v>
      </c>
      <c r="I63" s="261"/>
      <c r="J63" s="262">
        <f>$I$7</f>
        <v>259</v>
      </c>
      <c r="K63" s="263">
        <f>E14</f>
        <v>-3.4660000000000003E-2</v>
      </c>
      <c r="L63" s="46">
        <f>ROUND(TRUNC(J63*K63,6),2)</f>
        <v>-8.98</v>
      </c>
      <c r="M63" s="138"/>
      <c r="N63" s="248"/>
    </row>
    <row r="64" spans="1:14">
      <c r="A64" s="271"/>
      <c r="B64" s="35"/>
      <c r="C64" s="264"/>
      <c r="D64" s="244"/>
      <c r="E64" s="46"/>
      <c r="F64" s="44"/>
      <c r="G64" s="243"/>
      <c r="H64" s="271"/>
      <c r="I64" s="261"/>
      <c r="J64" s="262"/>
      <c r="K64" s="263"/>
      <c r="L64" s="46"/>
      <c r="M64" s="138"/>
      <c r="N64" s="248"/>
    </row>
    <row r="65" spans="1:13">
      <c r="A65" s="272" t="s">
        <v>79</v>
      </c>
      <c r="B65" s="261" t="s">
        <v>80</v>
      </c>
      <c r="C65" s="264">
        <f>IF($A$27&gt;($I$8*2), IF($A$27&gt;=$I$8*100, $I$8*98,$A$27-($I$8*2)),0)</f>
        <v>98</v>
      </c>
      <c r="D65" s="244">
        <f>E8</f>
        <v>0.5494</v>
      </c>
      <c r="E65" s="44">
        <f>ROUND(TRUNC(C65*D65,6),2)</f>
        <v>53.84</v>
      </c>
      <c r="F65" s="44"/>
      <c r="G65" s="243"/>
      <c r="H65" s="206" t="s">
        <v>88</v>
      </c>
      <c r="I65" s="57"/>
      <c r="J65" s="58">
        <f>$I$7</f>
        <v>259</v>
      </c>
      <c r="K65" s="59">
        <v>0.64990000000000003</v>
      </c>
      <c r="L65" s="154">
        <f>ROUND(TRUNC(J65*K65,6),2)</f>
        <v>168.32</v>
      </c>
      <c r="M65" s="138"/>
    </row>
    <row r="66" spans="1:13">
      <c r="A66" s="279">
        <f>$I$7/$I$8*$I$8</f>
        <v>259</v>
      </c>
      <c r="B66" s="261" t="s">
        <v>81</v>
      </c>
      <c r="C66" s="264">
        <f>IF($A$27&gt;($I$8*100), IF($A$27&gt;=$I$8*5000, $I$8*4900,$A$27-($I$8*100)),0)</f>
        <v>159</v>
      </c>
      <c r="D66" s="244">
        <f>E9</f>
        <v>0.3039</v>
      </c>
      <c r="E66" s="44">
        <f>ROUND(TRUNC(C66*D66,6),2)</f>
        <v>48.32</v>
      </c>
      <c r="F66" s="44"/>
      <c r="G66" s="243"/>
      <c r="H66" s="271"/>
      <c r="I66" s="261"/>
      <c r="J66" s="262"/>
      <c r="K66" s="263"/>
      <c r="L66" s="46"/>
      <c r="M66" s="138"/>
    </row>
    <row r="67" spans="1:13">
      <c r="A67" s="261"/>
      <c r="B67" s="261" t="s">
        <v>86</v>
      </c>
      <c r="C67" s="262">
        <f>C63+C65+C66</f>
        <v>259</v>
      </c>
      <c r="D67" s="244"/>
      <c r="E67" s="46"/>
      <c r="F67" s="46">
        <f>SUM(E65:E66)</f>
        <v>102.16</v>
      </c>
      <c r="G67" s="243"/>
      <c r="H67" s="271"/>
      <c r="I67" s="261"/>
      <c r="J67" s="262"/>
      <c r="K67" s="263"/>
      <c r="L67" s="46"/>
      <c r="M67" s="138"/>
    </row>
    <row r="68" spans="1:13">
      <c r="A68" s="271"/>
      <c r="B68" s="35"/>
      <c r="C68" s="264"/>
      <c r="D68" s="244"/>
      <c r="E68" s="46"/>
      <c r="F68" s="44"/>
      <c r="G68" s="243"/>
      <c r="H68" s="271"/>
      <c r="I68" s="261"/>
      <c r="J68" s="262"/>
      <c r="K68" s="263"/>
      <c r="L68" s="46"/>
      <c r="M68" s="138"/>
    </row>
    <row r="69" spans="1:13">
      <c r="A69" s="272" t="s">
        <v>17</v>
      </c>
      <c r="B69" s="261"/>
      <c r="C69" s="262">
        <f>$I$7</f>
        <v>259</v>
      </c>
      <c r="D69" s="244">
        <f>E10</f>
        <v>4.3400000000000001E-3</v>
      </c>
      <c r="E69" s="46">
        <f>ROUND(TRUNC(C69*D69,6),2)</f>
        <v>1.1200000000000001</v>
      </c>
      <c r="F69" s="44"/>
      <c r="G69" s="243"/>
      <c r="H69" s="271"/>
      <c r="I69" s="261"/>
      <c r="J69" s="262"/>
      <c r="K69" s="263"/>
      <c r="L69" s="46"/>
      <c r="M69" s="138"/>
    </row>
    <row r="70" spans="1:13">
      <c r="A70" s="271"/>
      <c r="B70" s="35"/>
      <c r="C70" s="264"/>
      <c r="D70" s="244"/>
      <c r="E70" s="46"/>
      <c r="F70" s="44"/>
      <c r="G70" s="243"/>
      <c r="H70" s="271"/>
      <c r="I70" s="261"/>
      <c r="J70" s="262"/>
      <c r="K70" s="263"/>
      <c r="L70" s="46"/>
      <c r="M70" s="138"/>
    </row>
    <row r="71" spans="1:13">
      <c r="A71" s="245" t="s">
        <v>19</v>
      </c>
      <c r="B71" s="261"/>
      <c r="C71" s="262">
        <f>$I$7</f>
        <v>259</v>
      </c>
      <c r="D71" s="244">
        <f>E11</f>
        <v>1.55E-2</v>
      </c>
      <c r="E71" s="46">
        <f>ROUND(TRUNC(C71*D71,6),2)</f>
        <v>4.01</v>
      </c>
      <c r="F71" s="44"/>
      <c r="G71" s="243"/>
      <c r="H71" s="271"/>
      <c r="I71" s="261"/>
      <c r="J71" s="262"/>
      <c r="K71" s="263"/>
      <c r="L71" s="46"/>
      <c r="M71" s="138"/>
    </row>
    <row r="72" spans="1:13">
      <c r="A72" s="245"/>
      <c r="B72" s="261"/>
      <c r="C72" s="262"/>
      <c r="D72" s="244"/>
      <c r="E72" s="46"/>
      <c r="F72" s="44"/>
      <c r="G72" s="243"/>
      <c r="H72" s="271"/>
      <c r="I72" s="261"/>
      <c r="J72" s="262"/>
      <c r="K72" s="263"/>
      <c r="L72" s="46"/>
      <c r="M72" s="138"/>
    </row>
    <row r="73" spans="1:13">
      <c r="A73" s="273" t="s">
        <v>20</v>
      </c>
      <c r="B73" s="261"/>
      <c r="C73" s="262">
        <f>$I$7</f>
        <v>259</v>
      </c>
      <c r="D73" s="244">
        <f>E12</f>
        <v>-1.9210000000000001E-2</v>
      </c>
      <c r="E73" s="46">
        <f>ROUND(TRUNC(C73*D73,6),2)</f>
        <v>-4.9800000000000004</v>
      </c>
      <c r="F73" s="44"/>
      <c r="G73" s="243"/>
      <c r="H73" s="271"/>
      <c r="I73" s="261"/>
      <c r="J73" s="262"/>
      <c r="K73" s="263"/>
      <c r="L73" s="46"/>
      <c r="M73" s="138"/>
    </row>
    <row r="74" spans="1:13">
      <c r="A74" s="245"/>
      <c r="B74" s="261"/>
      <c r="C74" s="262"/>
      <c r="D74" s="244"/>
      <c r="E74" s="46"/>
      <c r="F74" s="44"/>
      <c r="G74" s="243"/>
      <c r="H74" s="271"/>
      <c r="I74" s="261"/>
      <c r="J74" s="262"/>
      <c r="K74" s="263"/>
      <c r="L74" s="46"/>
      <c r="M74" s="138"/>
    </row>
    <row r="75" spans="1:13">
      <c r="A75" s="274" t="s">
        <v>14</v>
      </c>
      <c r="B75" s="261"/>
      <c r="C75" s="262">
        <f>$I$7</f>
        <v>259</v>
      </c>
      <c r="D75" s="244">
        <f>E4</f>
        <v>5.6100000000000004E-3</v>
      </c>
      <c r="E75" s="46">
        <f>ROUND(TRUNC(C75*D75,6),2)</f>
        <v>1.45</v>
      </c>
      <c r="F75" s="44"/>
      <c r="G75" s="243"/>
      <c r="H75" s="271"/>
      <c r="I75" s="261"/>
      <c r="J75" s="262"/>
      <c r="K75" s="263"/>
      <c r="L75" s="46"/>
      <c r="M75" s="138"/>
    </row>
    <row r="76" spans="1:13">
      <c r="A76" s="272"/>
      <c r="B76" s="261"/>
      <c r="C76" s="262"/>
      <c r="D76" s="244"/>
      <c r="E76" s="46"/>
      <c r="F76" s="44"/>
      <c r="G76" s="243"/>
      <c r="H76" s="271"/>
      <c r="I76" s="261"/>
      <c r="J76" s="262"/>
      <c r="K76" s="263"/>
      <c r="L76" s="46"/>
      <c r="M76" s="138"/>
    </row>
    <row r="77" spans="1:13">
      <c r="A77" s="272" t="s">
        <v>31</v>
      </c>
      <c r="B77" s="261"/>
      <c r="C77" s="262">
        <f>$I$7</f>
        <v>259</v>
      </c>
      <c r="D77" s="244">
        <f>E5</f>
        <v>8.7100000000000007E-3</v>
      </c>
      <c r="E77" s="46">
        <f>ROUND(TRUNC(C77*D77,6),2)</f>
        <v>2.2599999999999998</v>
      </c>
      <c r="F77" s="44"/>
      <c r="G77" s="243"/>
      <c r="H77" s="259" t="s">
        <v>33</v>
      </c>
      <c r="I77" s="261"/>
      <c r="J77" s="264"/>
      <c r="K77" s="265"/>
      <c r="L77" s="46">
        <f>L63</f>
        <v>-8.98</v>
      </c>
      <c r="M77" s="138"/>
    </row>
    <row r="78" spans="1:13">
      <c r="A78" s="261"/>
      <c r="B78" s="261"/>
      <c r="C78" s="262"/>
      <c r="D78" s="244"/>
      <c r="E78" s="46"/>
      <c r="F78" s="44"/>
      <c r="G78" s="243"/>
      <c r="H78" s="261" t="s">
        <v>21</v>
      </c>
      <c r="I78" s="261"/>
      <c r="J78" s="264"/>
      <c r="K78" s="264"/>
      <c r="L78" s="266">
        <f>E18</f>
        <v>0.98760999999999999</v>
      </c>
      <c r="M78" s="138"/>
    </row>
    <row r="79" spans="1:13">
      <c r="A79" s="274" t="s">
        <v>12</v>
      </c>
      <c r="B79" s="261"/>
      <c r="C79" s="262">
        <f>$I$7</f>
        <v>259</v>
      </c>
      <c r="D79" s="244">
        <f>E6</f>
        <v>-1.5640000000000001E-2</v>
      </c>
      <c r="E79" s="46">
        <f>ROUND(TRUNC(C79*D79,6),2)</f>
        <v>-4.05</v>
      </c>
      <c r="F79" s="44"/>
      <c r="G79" s="243"/>
      <c r="H79" s="261"/>
      <c r="I79" s="261"/>
      <c r="J79" s="264"/>
      <c r="K79" s="264"/>
      <c r="L79" s="267">
        <f>ROUND(TRUNC(L77/L78,6),2)</f>
        <v>-9.09</v>
      </c>
      <c r="M79" s="138"/>
    </row>
    <row r="80" spans="1:13">
      <c r="A80" s="245"/>
      <c r="B80" s="261"/>
      <c r="C80" s="262"/>
      <c r="D80" s="244"/>
      <c r="E80" s="46"/>
      <c r="F80" s="44"/>
      <c r="G80" s="243"/>
      <c r="H80" s="271"/>
      <c r="I80" s="261"/>
      <c r="J80" s="262"/>
      <c r="K80" s="263"/>
      <c r="L80" s="46"/>
      <c r="M80" s="138"/>
    </row>
    <row r="81" spans="1:13" s="2" customFormat="1">
      <c r="A81" s="272" t="s">
        <v>87</v>
      </c>
      <c r="B81" s="261"/>
      <c r="C81" s="262">
        <f>$I$7</f>
        <v>259</v>
      </c>
      <c r="D81" s="244">
        <f>E16</f>
        <v>0</v>
      </c>
      <c r="E81" s="46">
        <f>ROUND(TRUNC(C81*D81,6),2)</f>
        <v>0</v>
      </c>
      <c r="F81" s="137"/>
      <c r="G81" s="237"/>
      <c r="H81" s="271"/>
      <c r="I81" s="271"/>
      <c r="J81" s="262"/>
      <c r="K81" s="244"/>
      <c r="L81" s="139"/>
      <c r="M81" s="140"/>
    </row>
    <row r="82" spans="1:13">
      <c r="A82" s="261"/>
      <c r="B82" s="261"/>
      <c r="C82" s="261"/>
      <c r="D82" s="244"/>
      <c r="E82" s="46"/>
      <c r="F82" s="44"/>
      <c r="G82" s="243"/>
      <c r="H82" s="39"/>
      <c r="I82" s="39"/>
      <c r="J82" s="262"/>
      <c r="K82" s="244"/>
      <c r="L82" s="139"/>
      <c r="M82" s="138"/>
    </row>
    <row r="83" spans="1:13">
      <c r="A83" s="259" t="s">
        <v>32</v>
      </c>
      <c r="B83" s="261"/>
      <c r="C83" s="41"/>
      <c r="D83" s="41"/>
      <c r="E83" s="136">
        <f>SUM(E63:E82)</f>
        <v>139.96999999999997</v>
      </c>
      <c r="F83" s="36"/>
      <c r="G83" s="243"/>
      <c r="H83" s="259" t="s">
        <v>33</v>
      </c>
      <c r="I83" s="261"/>
      <c r="J83" s="264"/>
      <c r="K83" s="265"/>
      <c r="L83" s="46">
        <f>L65</f>
        <v>168.32</v>
      </c>
      <c r="M83" s="138"/>
    </row>
    <row r="84" spans="1:13">
      <c r="A84" s="261" t="s">
        <v>22</v>
      </c>
      <c r="B84" s="261"/>
      <c r="C84" s="41"/>
      <c r="D84" s="41"/>
      <c r="E84" s="42">
        <f>E19</f>
        <v>0.98760999999999999</v>
      </c>
      <c r="F84" s="36"/>
      <c r="G84" s="243"/>
      <c r="H84" s="261" t="s">
        <v>21</v>
      </c>
      <c r="I84" s="261"/>
      <c r="J84" s="264"/>
      <c r="K84" s="264"/>
      <c r="L84" s="266"/>
      <c r="M84" s="248"/>
    </row>
    <row r="85" spans="1:13">
      <c r="A85" s="261"/>
      <c r="B85" s="261"/>
      <c r="C85" s="41"/>
      <c r="D85" s="41"/>
      <c r="E85" s="275">
        <f>ROUND(TRUNC(E83/E84,6),2)</f>
        <v>141.72999999999999</v>
      </c>
      <c r="F85" s="36"/>
      <c r="G85" s="243"/>
      <c r="H85" s="261"/>
      <c r="I85" s="261"/>
      <c r="J85" s="264"/>
      <c r="K85" s="264"/>
      <c r="L85" s="267">
        <f>ROUND(TRUNC(L83,6),2)</f>
        <v>168.32</v>
      </c>
      <c r="M85" s="248"/>
    </row>
    <row r="86" spans="1:13">
      <c r="A86" s="248"/>
      <c r="B86" s="248"/>
      <c r="C86" s="224"/>
      <c r="D86" s="224"/>
      <c r="E86" s="217"/>
      <c r="F86" s="224"/>
      <c r="G86" s="248"/>
      <c r="H86" s="248"/>
      <c r="I86" s="248"/>
      <c r="J86" s="248"/>
      <c r="K86" s="248"/>
      <c r="L86" s="248"/>
      <c r="M86" s="248"/>
    </row>
    <row r="87" spans="1:13" s="145" customFormat="1" ht="15.75">
      <c r="A87" s="268" t="s">
        <v>34</v>
      </c>
      <c r="B87" s="268"/>
      <c r="C87" s="250"/>
      <c r="D87" s="250"/>
      <c r="E87" s="269">
        <f>E85+L85+L79</f>
        <v>300.95999999999998</v>
      </c>
      <c r="F87" s="269"/>
      <c r="G87" s="268"/>
      <c r="H87" s="268"/>
      <c r="I87" s="260"/>
      <c r="J87" s="181"/>
      <c r="K87" s="181"/>
    </row>
    <row r="88" spans="1:13" s="145" customFormat="1" ht="15.75">
      <c r="A88" s="268" t="s">
        <v>35</v>
      </c>
      <c r="B88" s="268"/>
      <c r="C88" s="250"/>
      <c r="D88" s="250"/>
      <c r="E88" s="269">
        <f>ROUND(TRUNC(E87*E20,6),2)</f>
        <v>0</v>
      </c>
      <c r="F88" s="269"/>
      <c r="G88" s="268"/>
      <c r="H88" s="268"/>
      <c r="I88" s="268"/>
    </row>
    <row r="89" spans="1:13" s="145" customFormat="1" ht="15.75">
      <c r="A89" s="268" t="s">
        <v>36</v>
      </c>
      <c r="B89" s="268"/>
      <c r="C89" s="268"/>
      <c r="D89" s="268"/>
      <c r="E89" s="269">
        <f>E87+E88</f>
        <v>300.95999999999998</v>
      </c>
      <c r="F89" s="269"/>
      <c r="G89" s="268"/>
      <c r="H89" s="268"/>
      <c r="I89" s="268"/>
    </row>
    <row r="90" spans="1:13" s="145" customFormat="1" ht="15.75">
      <c r="C90" s="180"/>
      <c r="D90" s="180"/>
      <c r="E90" s="180"/>
      <c r="F90" s="180"/>
    </row>
    <row r="91" spans="1:13" s="145" customFormat="1" ht="15.75">
      <c r="A91" s="268" t="s">
        <v>37</v>
      </c>
      <c r="D91" s="182"/>
      <c r="E91" s="269">
        <f>132.63+168.32</f>
        <v>300.95</v>
      </c>
      <c r="F91" s="181"/>
    </row>
    <row r="92" spans="1:13" s="145" customFormat="1" ht="15.75">
      <c r="A92" s="268" t="s">
        <v>38</v>
      </c>
      <c r="C92" s="181"/>
      <c r="D92" s="181"/>
      <c r="E92" s="270">
        <f>E91-E89</f>
        <v>-9.9999999999909051E-3</v>
      </c>
      <c r="F92" s="181"/>
    </row>
    <row r="93" spans="1:13" s="251" customFormat="1" ht="18">
      <c r="A93" s="145"/>
      <c r="C93" s="252"/>
      <c r="E93" s="258"/>
      <c r="F93" s="258"/>
    </row>
    <row r="94" spans="1:13" s="145" customFormat="1">
      <c r="C94" s="181"/>
      <c r="E94" s="181"/>
      <c r="F94" s="181"/>
    </row>
  </sheetData>
  <pageMargins left="0.7" right="0.7" top="0.75" bottom="0.75" header="0.3" footer="0.3"/>
  <pageSetup orientation="portrait" r:id="rId1"/>
  <headerFooter>
    <oddHeader xml:space="preserve">&amp;RAttachment CH4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ELEC SC1</vt:lpstr>
      <vt:lpstr>ELEC SC2</vt:lpstr>
      <vt:lpstr>ELEC SC6</vt:lpstr>
      <vt:lpstr>GAS SC12</vt:lpstr>
      <vt:lpstr>GAS SC13</vt:lpstr>
      <vt:lpstr>GAS SC6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Lorenzini</dc:creator>
  <cp:keywords/>
  <dc:description/>
  <cp:lastModifiedBy>n025us</cp:lastModifiedBy>
  <cp:revision/>
  <dcterms:created xsi:type="dcterms:W3CDTF">2016-09-19T14:40:17Z</dcterms:created>
  <dcterms:modified xsi:type="dcterms:W3CDTF">2016-10-13T16:34:25Z</dcterms:modified>
  <cp:category/>
  <cp:contentStatus/>
</cp:coreProperties>
</file>